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131"/>
  <workbookPr filterPrivacy="1" defaultThemeVersion="124226"/>
  <xr:revisionPtr revIDLastSave="0" documentId="13_ncr:1_{DBDEEDD4-2DC4-4A1C-80E9-60C5229F27D9}" xr6:coauthVersionLast="47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Short Term Power Sales" sheetId="2" r:id="rId1"/>
    <sheet name="Swapping" sheetId="3" r:id="rId2"/>
    <sheet name="Market Purchase" sheetId="1" r:id="rId3"/>
  </sheets>
  <definedNames>
    <definedName name="_xlnm.Print_Area" localSheetId="2">'Market Purchase'!$B$1:$M$51</definedName>
    <definedName name="_xlnm.Print_Area" localSheetId="0">'Short Term Power Sales'!$B$1:$F$24</definedName>
    <definedName name="_xlnm.Print_Area" localSheetId="1">Swapping!$B$4:$E$22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5" i="1" l="1"/>
  <c r="J6" i="1" l="1"/>
  <c r="J7" i="1"/>
  <c r="J8" i="1"/>
  <c r="J9" i="1"/>
  <c r="J10" i="1"/>
  <c r="J11" i="1"/>
  <c r="J12" i="1"/>
  <c r="J13" i="1"/>
  <c r="J14" i="1"/>
  <c r="J15" i="1"/>
  <c r="J16" i="1"/>
  <c r="J5" i="1"/>
  <c r="J17" i="1" l="1"/>
  <c r="E8" i="3" l="1"/>
  <c r="E9" i="3"/>
  <c r="E10" i="3"/>
  <c r="E11" i="3"/>
  <c r="E12" i="3"/>
  <c r="E13" i="3"/>
  <c r="E14" i="3"/>
  <c r="E15" i="3"/>
  <c r="E16" i="3"/>
  <c r="E17" i="3"/>
  <c r="E18" i="3"/>
  <c r="E7" i="3"/>
  <c r="D19" i="3" l="1"/>
  <c r="K51" i="1" l="1"/>
  <c r="I51" i="1"/>
  <c r="G51" i="1"/>
  <c r="J51" i="1"/>
  <c r="H51" i="1"/>
  <c r="F51" i="1"/>
  <c r="D51" i="1" l="1"/>
  <c r="E51" i="1" s="1"/>
  <c r="L46" i="1" l="1"/>
  <c r="M46" i="1" s="1"/>
  <c r="L50" i="1" l="1"/>
  <c r="M50" i="1" s="1"/>
  <c r="L48" i="1"/>
  <c r="M48" i="1" s="1"/>
  <c r="L47" i="1"/>
  <c r="M47" i="1" s="1"/>
  <c r="L45" i="1"/>
  <c r="M45" i="1" s="1"/>
  <c r="L44" i="1"/>
  <c r="M44" i="1" s="1"/>
  <c r="L43" i="1"/>
  <c r="M43" i="1" s="1"/>
  <c r="L42" i="1"/>
  <c r="M42" i="1" s="1"/>
  <c r="L41" i="1"/>
  <c r="M41" i="1" s="1"/>
  <c r="L40" i="1"/>
  <c r="M40" i="1" s="1"/>
  <c r="L39" i="1"/>
  <c r="M39" i="1" l="1"/>
  <c r="L49" i="1"/>
  <c r="L51" i="1" l="1"/>
  <c r="M49" i="1"/>
  <c r="M51" i="1" s="1"/>
  <c r="H17" i="1"/>
  <c r="I17" i="1" s="1"/>
  <c r="F17" i="1"/>
  <c r="G17" i="1" s="1"/>
  <c r="D17" i="1"/>
  <c r="E17" i="1" s="1"/>
  <c r="L17" i="1" l="1"/>
  <c r="E15" i="2" l="1"/>
  <c r="F15" i="2" s="1"/>
  <c r="E14" i="2"/>
  <c r="F14" i="2" s="1"/>
  <c r="E13" i="2"/>
  <c r="F13" i="2" s="1"/>
  <c r="E12" i="2"/>
  <c r="F12" i="2" s="1"/>
  <c r="E11" i="2"/>
  <c r="F11" i="2" s="1"/>
  <c r="E10" i="2"/>
  <c r="F10" i="2" s="1"/>
  <c r="E9" i="2"/>
  <c r="F9" i="2" s="1"/>
  <c r="E8" i="2"/>
  <c r="F8" i="2" s="1"/>
  <c r="E7" i="2"/>
  <c r="F7" i="2" s="1"/>
  <c r="E6" i="2"/>
  <c r="F6" i="2" s="1"/>
  <c r="E5" i="2"/>
  <c r="F5" i="2" s="1"/>
  <c r="E4" i="2"/>
  <c r="D16" i="2"/>
  <c r="F4" i="2" l="1"/>
  <c r="F16" i="2" s="1"/>
  <c r="E16" i="2"/>
  <c r="C19" i="3"/>
  <c r="E19" i="3" l="1"/>
  <c r="K17" i="1" l="1"/>
</calcChain>
</file>

<file path=xl/sharedStrings.xml><?xml version="1.0" encoding="utf-8"?>
<sst xmlns="http://schemas.openxmlformats.org/spreadsheetml/2006/main" count="77" uniqueCount="34">
  <si>
    <t>SI.</t>
  </si>
  <si>
    <t>Month</t>
  </si>
  <si>
    <t>DAM</t>
  </si>
  <si>
    <t>TAM</t>
  </si>
  <si>
    <t>RTM</t>
  </si>
  <si>
    <t>Total</t>
  </si>
  <si>
    <t>Energy (MU)</t>
  </si>
  <si>
    <t>Weighted Avg. unit Rate (Rs./kWh)</t>
  </si>
  <si>
    <t>Energy Charges 
(Rs. Cr)</t>
  </si>
  <si>
    <t>Months</t>
  </si>
  <si>
    <t>Enery (MU)</t>
  </si>
  <si>
    <t>Energy Charges
(Rs. Cr)</t>
  </si>
  <si>
    <t>Total Short Term - Purchase including DEEP
e-bidding portal for FY 2025-26</t>
  </si>
  <si>
    <t>Month-wise short term sales admitted for FY 2025-26</t>
  </si>
  <si>
    <t>G-DAM</t>
  </si>
  <si>
    <t>Details</t>
  </si>
  <si>
    <t>TOTAL</t>
  </si>
  <si>
    <t>Trading Instrument-wise Short-Term Sales admitted for FY 2025-26</t>
  </si>
  <si>
    <t>Morning Peak 
(6-10 Hrs)</t>
  </si>
  <si>
    <t>Evening Peak 
(18-24 Hrs)</t>
  </si>
  <si>
    <t>Day off-Peak 
(10-18 Hrs)</t>
  </si>
  <si>
    <t>Morning off-Peak 
(0-6 Hrs)</t>
  </si>
  <si>
    <t>Import</t>
  </si>
  <si>
    <t>Export</t>
  </si>
  <si>
    <t>MU</t>
  </si>
  <si>
    <t>Swapping Details FY 2025-26</t>
  </si>
  <si>
    <t>NIL</t>
  </si>
  <si>
    <t>Details of Power Purchased through Exchanges Product wise -FY 2025-26</t>
  </si>
  <si>
    <t>(+) Import</t>
  </si>
  <si>
    <t>(-) Export</t>
  </si>
  <si>
    <t>Weighted average unit rate (Rs./KWh)</t>
  </si>
  <si>
    <t>16000717 penality recovered in EC</t>
  </si>
  <si>
    <t>Annexure-5a</t>
  </si>
  <si>
    <t>Annexure-5b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</si>
</sst>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409]mmm\-yy;@"/>
    <numFmt numFmtId="165" formatCode="_(* #,##0_);_(* \(#,##0\);_(* &quot;-&quot;??_);_(@_)"/>
    <numFmt numFmtId="166" formatCode="0.000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2"/>
      <color theme="1"/>
      <name val="Arial"/>
      <family val="2"/>
    </font>
    <font>
      <b/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58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/>
    <xf numFmtId="0" fontId="2" fillId="0" borderId="1" xfId="0" applyFont="1" applyBorder="1" applyAlignment="1">
      <alignment horizontal="center" wrapText="1"/>
    </xf>
    <xf numFmtId="0" fontId="1" fillId="0" borderId="1" xfId="0" applyFont="1" applyBorder="1"/>
    <xf numFmtId="164" fontId="3" fillId="0" borderId="1" xfId="0" applyNumberFormat="1" applyFont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2" fontId="3" fillId="0" borderId="1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2" fontId="1" fillId="0" borderId="1" xfId="0" applyNumberFormat="1" applyFont="1" applyBorder="1" applyAlignment="1">
      <alignment horizontal="center" vertical="center"/>
    </xf>
    <xf numFmtId="0" fontId="9" fillId="0" borderId="0" xfId="0" applyFont="1"/>
    <xf numFmtId="2" fontId="5" fillId="0" borderId="1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2" fontId="8" fillId="0" borderId="1" xfId="0" applyNumberFormat="1" applyFont="1" applyBorder="1" applyAlignment="1">
      <alignment horizontal="center" vertical="center"/>
    </xf>
    <xf numFmtId="166" fontId="8" fillId="0" borderId="1" xfId="0" applyNumberFormat="1" applyFon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2" fontId="0" fillId="0" borderId="0" xfId="0" applyNumberFormat="1" applyAlignment="1">
      <alignment vertical="center"/>
    </xf>
    <xf numFmtId="0" fontId="8" fillId="0" borderId="0" xfId="0" applyFont="1" applyAlignment="1">
      <alignment horizontal="center" vertical="center"/>
    </xf>
    <xf numFmtId="2" fontId="6" fillId="0" borderId="1" xfId="1" applyNumberFormat="1" applyFont="1" applyBorder="1" applyAlignment="1">
      <alignment horizontal="center" vertical="center"/>
    </xf>
    <xf numFmtId="165" fontId="5" fillId="0" borderId="1" xfId="0" applyNumberFormat="1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F24"/>
  <sheetViews>
    <sheetView tabSelected="1" view="pageBreakPreview" zoomScale="60" zoomScaleNormal="100" workbookViewId="0">
      <selection activeCell="B2" sqref="B2:F2"/>
    </sheetView>
  </sheetViews>
  <sheetFormatPr defaultRowHeight="15" x14ac:dyDescent="0.25"/>
  <cols>
    <col min="3" max="3" width="11.42578125" customWidth="1"/>
    <col min="4" max="4" width="11.5703125" customWidth="1"/>
    <col min="5" max="5" width="21.28515625" customWidth="1"/>
    <col min="6" max="6" width="24.5703125" customWidth="1"/>
  </cols>
  <sheetData>
    <row r="1" spans="2:6" ht="18.75" x14ac:dyDescent="0.3">
      <c r="B1" s="38" t="s">
        <v>32</v>
      </c>
      <c r="C1" s="38"/>
      <c r="D1" s="38"/>
      <c r="E1" s="38"/>
      <c r="F1" s="38"/>
    </row>
    <row r="2" spans="2:6" ht="27.75" customHeight="1" x14ac:dyDescent="0.25">
      <c r="B2" s="40" t="s">
        <v>13</v>
      </c>
      <c r="C2" s="40"/>
      <c r="D2" s="40"/>
      <c r="E2" s="40"/>
      <c r="F2" s="40"/>
    </row>
    <row r="3" spans="2:6" ht="38.25" x14ac:dyDescent="0.25">
      <c r="B3" s="1" t="s">
        <v>0</v>
      </c>
      <c r="C3" s="1" t="s">
        <v>9</v>
      </c>
      <c r="D3" s="1" t="s">
        <v>10</v>
      </c>
      <c r="E3" s="1" t="s">
        <v>11</v>
      </c>
      <c r="F3" s="1" t="s">
        <v>7</v>
      </c>
    </row>
    <row r="4" spans="2:6" ht="22.5" customHeight="1" x14ac:dyDescent="0.25">
      <c r="B4" s="2">
        <v>1</v>
      </c>
      <c r="C4" s="7">
        <v>45772</v>
      </c>
      <c r="D4" s="3">
        <v>45.719000000000001</v>
      </c>
      <c r="E4" s="10">
        <f>301663916.658225/10^7</f>
        <v>30.166391665822498</v>
      </c>
      <c r="F4" s="10">
        <f>E4/D4*10</f>
        <v>6.5982177356946785</v>
      </c>
    </row>
    <row r="5" spans="2:6" ht="22.5" customHeight="1" x14ac:dyDescent="0.25">
      <c r="B5" s="2">
        <v>2</v>
      </c>
      <c r="C5" s="7">
        <v>45802</v>
      </c>
      <c r="D5" s="3">
        <v>64.677999999999997</v>
      </c>
      <c r="E5" s="10">
        <f>181216897.6965/10^7</f>
        <v>18.121689769650001</v>
      </c>
      <c r="F5" s="10">
        <f t="shared" ref="F5:F15" si="0">E5/D5*10</f>
        <v>2.8018321175129102</v>
      </c>
    </row>
    <row r="6" spans="2:6" ht="22.5" customHeight="1" x14ac:dyDescent="0.25">
      <c r="B6" s="2">
        <v>3</v>
      </c>
      <c r="C6" s="7">
        <v>45833</v>
      </c>
      <c r="D6" s="3">
        <v>72.683999999999997</v>
      </c>
      <c r="E6" s="10">
        <f>232781029.436775/10^7</f>
        <v>23.278102943677499</v>
      </c>
      <c r="F6" s="10">
        <f t="shared" si="0"/>
        <v>3.2026447283690356</v>
      </c>
    </row>
    <row r="7" spans="2:6" ht="22.5" customHeight="1" x14ac:dyDescent="0.25">
      <c r="B7" s="2">
        <v>4</v>
      </c>
      <c r="C7" s="7">
        <v>45863</v>
      </c>
      <c r="D7" s="3">
        <v>177.316</v>
      </c>
      <c r="E7" s="10">
        <f>548237354.75/10^7</f>
        <v>54.823735474999999</v>
      </c>
      <c r="F7" s="10">
        <f t="shared" si="0"/>
        <v>3.0918662430350334</v>
      </c>
    </row>
    <row r="8" spans="2:6" ht="22.5" customHeight="1" x14ac:dyDescent="0.25">
      <c r="B8" s="2">
        <v>5</v>
      </c>
      <c r="C8" s="7">
        <v>45894</v>
      </c>
      <c r="D8" s="3">
        <v>147.75700000000001</v>
      </c>
      <c r="E8" s="10">
        <f>483338817.4/10^7</f>
        <v>48.333881739999995</v>
      </c>
      <c r="F8" s="10">
        <f t="shared" si="0"/>
        <v>3.2711737339009317</v>
      </c>
    </row>
    <row r="9" spans="2:6" ht="22.5" customHeight="1" x14ac:dyDescent="0.25">
      <c r="B9" s="2">
        <v>6</v>
      </c>
      <c r="C9" s="7">
        <v>45925</v>
      </c>
      <c r="D9" s="3">
        <v>53.982999999999997</v>
      </c>
      <c r="E9" s="10">
        <f>111505825/10^7</f>
        <v>11.150582500000001</v>
      </c>
      <c r="F9" s="10">
        <f t="shared" si="0"/>
        <v>2.065572958153493</v>
      </c>
    </row>
    <row r="10" spans="2:6" ht="22.5" customHeight="1" x14ac:dyDescent="0.25">
      <c r="B10" s="2">
        <v>7</v>
      </c>
      <c r="C10" s="7">
        <v>45955</v>
      </c>
      <c r="D10" s="3">
        <v>46.037999999999997</v>
      </c>
      <c r="E10" s="10">
        <f>102313531.83/10^7</f>
        <v>10.231353183</v>
      </c>
      <c r="F10" s="10">
        <f t="shared" si="0"/>
        <v>2.2223713417177118</v>
      </c>
    </row>
    <row r="11" spans="2:6" ht="22.5" customHeight="1" x14ac:dyDescent="0.25">
      <c r="B11" s="2">
        <v>8</v>
      </c>
      <c r="C11" s="7">
        <v>45986</v>
      </c>
      <c r="D11" s="3">
        <v>18.602</v>
      </c>
      <c r="E11" s="10">
        <f>95977848/10^7</f>
        <v>9.5977847999999994</v>
      </c>
      <c r="F11" s="10">
        <f t="shared" si="0"/>
        <v>5.1595445651005267</v>
      </c>
    </row>
    <row r="12" spans="2:6" ht="22.5" customHeight="1" x14ac:dyDescent="0.25">
      <c r="B12" s="2">
        <v>9</v>
      </c>
      <c r="C12" s="7">
        <v>46016</v>
      </c>
      <c r="D12" s="3">
        <v>31.821000000000002</v>
      </c>
      <c r="E12" s="10">
        <f>194681069.33/10^7</f>
        <v>19.468106933000001</v>
      </c>
      <c r="F12" s="10">
        <f t="shared" si="0"/>
        <v>6.1180060126960187</v>
      </c>
    </row>
    <row r="13" spans="2:6" ht="22.5" customHeight="1" x14ac:dyDescent="0.25">
      <c r="B13" s="2">
        <v>10</v>
      </c>
      <c r="C13" s="7">
        <v>46048</v>
      </c>
      <c r="D13" s="3">
        <v>66.873999999999995</v>
      </c>
      <c r="E13" s="10">
        <f>422639715.99/10^7</f>
        <v>42.263971599000001</v>
      </c>
      <c r="F13" s="10">
        <f t="shared" si="0"/>
        <v>6.3199407241977461</v>
      </c>
    </row>
    <row r="14" spans="2:6" ht="22.5" customHeight="1" x14ac:dyDescent="0.25">
      <c r="B14" s="2">
        <v>11</v>
      </c>
      <c r="C14" s="7">
        <v>46079</v>
      </c>
      <c r="D14" s="3">
        <v>32.920999999999999</v>
      </c>
      <c r="E14" s="10">
        <f>170522396.42/10^7</f>
        <v>17.052239642</v>
      </c>
      <c r="F14" s="10">
        <f t="shared" si="0"/>
        <v>5.1797453424865587</v>
      </c>
    </row>
    <row r="15" spans="2:6" ht="22.5" customHeight="1" x14ac:dyDescent="0.25">
      <c r="B15" s="2">
        <v>12</v>
      </c>
      <c r="C15" s="7">
        <v>46107</v>
      </c>
      <c r="D15" s="3">
        <v>62.027000000000001</v>
      </c>
      <c r="E15" s="10">
        <f>398614262.75/10^7</f>
        <v>39.861426274999999</v>
      </c>
      <c r="F15" s="10">
        <f t="shared" si="0"/>
        <v>6.4264636811388591</v>
      </c>
    </row>
    <row r="16" spans="2:6" ht="22.5" customHeight="1" x14ac:dyDescent="0.25">
      <c r="B16" s="1">
        <v>13</v>
      </c>
      <c r="C16" s="12" t="s">
        <v>16</v>
      </c>
      <c r="D16" s="12">
        <f>SUM(D4:D15)</f>
        <v>820.42000000000007</v>
      </c>
      <c r="E16" s="13">
        <f>SUM(E4:E15)</f>
        <v>324.34926652615002</v>
      </c>
      <c r="F16" s="13">
        <f>SUMPRODUCT(D4:D15,F4:F15)/D16</f>
        <v>3.9534539202621826</v>
      </c>
    </row>
    <row r="18" spans="2:6" ht="38.25" customHeight="1" x14ac:dyDescent="0.25">
      <c r="B18" s="39" t="s">
        <v>17</v>
      </c>
      <c r="C18" s="39"/>
      <c r="D18" s="39"/>
      <c r="E18" s="39"/>
      <c r="F18" s="39"/>
    </row>
    <row r="19" spans="2:6" ht="38.25" x14ac:dyDescent="0.25">
      <c r="B19" s="1" t="s">
        <v>0</v>
      </c>
      <c r="C19" s="1" t="s">
        <v>15</v>
      </c>
      <c r="D19" s="1" t="s">
        <v>10</v>
      </c>
      <c r="E19" s="1" t="s">
        <v>11</v>
      </c>
      <c r="F19" s="1" t="s">
        <v>7</v>
      </c>
    </row>
    <row r="20" spans="2:6" x14ac:dyDescent="0.25">
      <c r="B20" s="2">
        <v>1</v>
      </c>
      <c r="C20" s="4" t="s">
        <v>2</v>
      </c>
      <c r="D20" s="29" t="s">
        <v>26</v>
      </c>
      <c r="E20" s="30"/>
      <c r="F20" s="31"/>
    </row>
    <row r="21" spans="2:6" x14ac:dyDescent="0.25">
      <c r="B21" s="2">
        <v>2</v>
      </c>
      <c r="C21" s="4" t="s">
        <v>14</v>
      </c>
      <c r="D21" s="32"/>
      <c r="E21" s="33"/>
      <c r="F21" s="34"/>
    </row>
    <row r="22" spans="2:6" x14ac:dyDescent="0.25">
      <c r="B22" s="2">
        <v>3</v>
      </c>
      <c r="C22" s="4" t="s">
        <v>3</v>
      </c>
      <c r="D22" s="32"/>
      <c r="E22" s="33"/>
      <c r="F22" s="34"/>
    </row>
    <row r="23" spans="2:6" x14ac:dyDescent="0.25">
      <c r="B23" s="2">
        <v>4</v>
      </c>
      <c r="C23" s="4" t="s">
        <v>4</v>
      </c>
      <c r="D23" s="32"/>
      <c r="E23" s="33"/>
      <c r="F23" s="34"/>
    </row>
    <row r="24" spans="2:6" x14ac:dyDescent="0.25">
      <c r="B24" s="5">
        <v>5</v>
      </c>
      <c r="C24" s="6" t="s">
        <v>5</v>
      </c>
      <c r="D24" s="35"/>
      <c r="E24" s="36"/>
      <c r="F24" s="37"/>
    </row>
  </sheetData>
  <mergeCells count="4">
    <mergeCell ref="D20:F24"/>
    <mergeCell ref="B1:F1"/>
    <mergeCell ref="B18:F18"/>
    <mergeCell ref="B2:F2"/>
  </mergeCells>
  <printOptions horizontalCentered="1"/>
  <pageMargins left="0.19685039370078741" right="0.19685039370078741" top="0.19685039370078741" bottom="0.19685039370078741" header="0" footer="0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E22"/>
  <sheetViews>
    <sheetView tabSelected="1" view="pageBreakPreview" zoomScale="60" zoomScaleNormal="100" workbookViewId="0">
      <selection activeCell="B2" sqref="B2:F2"/>
    </sheetView>
  </sheetViews>
  <sheetFormatPr defaultRowHeight="15" x14ac:dyDescent="0.25"/>
  <cols>
    <col min="2" max="2" width="11.5703125" customWidth="1"/>
    <col min="3" max="3" width="15.28515625" customWidth="1"/>
    <col min="4" max="4" width="15.7109375" customWidth="1"/>
    <col min="5" max="5" width="19" customWidth="1"/>
    <col min="6" max="6" width="3.28515625" customWidth="1"/>
    <col min="7" max="7" width="5.5703125" customWidth="1"/>
    <col min="8" max="8" width="5.28515625" customWidth="1"/>
    <col min="9" max="9" width="11.5703125" customWidth="1"/>
    <col min="10" max="10" width="6" customWidth="1"/>
    <col min="11" max="14" width="11.28515625" customWidth="1"/>
    <col min="17" max="17" width="12.5703125" customWidth="1"/>
    <col min="20" max="20" width="11.7109375" customWidth="1"/>
    <col min="21" max="21" width="11.85546875" customWidth="1"/>
    <col min="22" max="22" width="14.28515625" customWidth="1"/>
    <col min="23" max="23" width="12.28515625" customWidth="1"/>
  </cols>
  <sheetData>
    <row r="1" spans="2:5" x14ac:dyDescent="0.25">
      <c r="B1" t="s">
        <v>32</v>
      </c>
    </row>
    <row r="4" spans="2:5" ht="23.25" customHeight="1" x14ac:dyDescent="0.25">
      <c r="B4" s="42" t="s">
        <v>25</v>
      </c>
      <c r="C4" s="42"/>
      <c r="D4" s="42"/>
      <c r="E4" s="42"/>
    </row>
    <row r="5" spans="2:5" s="19" customFormat="1" ht="22.5" customHeight="1" x14ac:dyDescent="0.25">
      <c r="B5" s="41" t="s">
        <v>1</v>
      </c>
      <c r="C5" s="28" t="s">
        <v>22</v>
      </c>
      <c r="D5" s="9" t="s">
        <v>23</v>
      </c>
      <c r="E5" s="9" t="s">
        <v>5</v>
      </c>
    </row>
    <row r="6" spans="2:5" s="19" customFormat="1" ht="22.5" customHeight="1" x14ac:dyDescent="0.25">
      <c r="B6" s="41"/>
      <c r="C6" s="9" t="s">
        <v>24</v>
      </c>
      <c r="D6" s="9" t="s">
        <v>24</v>
      </c>
      <c r="E6" s="9" t="s">
        <v>24</v>
      </c>
    </row>
    <row r="7" spans="2:5" s="19" customFormat="1" ht="30" customHeight="1" x14ac:dyDescent="0.25">
      <c r="B7" s="17">
        <v>45772</v>
      </c>
      <c r="C7" s="27">
        <v>326.79000000000002</v>
      </c>
      <c r="D7" s="27">
        <v>-15.9255</v>
      </c>
      <c r="E7" s="24">
        <f>C7+D7</f>
        <v>310.86450000000002</v>
      </c>
    </row>
    <row r="8" spans="2:5" s="19" customFormat="1" ht="30" customHeight="1" x14ac:dyDescent="0.25">
      <c r="B8" s="17">
        <v>45802</v>
      </c>
      <c r="C8" s="27">
        <v>0</v>
      </c>
      <c r="D8" s="27">
        <v>0</v>
      </c>
      <c r="E8" s="24">
        <f t="shared" ref="E8:E18" si="0">C8+D8</f>
        <v>0</v>
      </c>
    </row>
    <row r="9" spans="2:5" s="19" customFormat="1" ht="30" customHeight="1" x14ac:dyDescent="0.25">
      <c r="B9" s="17">
        <v>45833</v>
      </c>
      <c r="C9" s="27">
        <v>0</v>
      </c>
      <c r="D9" s="27">
        <v>-475.62146000000001</v>
      </c>
      <c r="E9" s="24">
        <f t="shared" si="0"/>
        <v>-475.62146000000001</v>
      </c>
    </row>
    <row r="10" spans="2:5" s="19" customFormat="1" ht="30" customHeight="1" x14ac:dyDescent="0.25">
      <c r="B10" s="17">
        <v>45863</v>
      </c>
      <c r="C10" s="27">
        <v>0</v>
      </c>
      <c r="D10" s="27">
        <v>-396.18378000000001</v>
      </c>
      <c r="E10" s="24">
        <f t="shared" si="0"/>
        <v>-396.18378000000001</v>
      </c>
    </row>
    <row r="11" spans="2:5" s="19" customFormat="1" ht="30" customHeight="1" x14ac:dyDescent="0.25">
      <c r="B11" s="17">
        <v>45894</v>
      </c>
      <c r="C11" s="27">
        <v>0</v>
      </c>
      <c r="D11" s="27">
        <v>-349.812005</v>
      </c>
      <c r="E11" s="24">
        <f t="shared" si="0"/>
        <v>-349.812005</v>
      </c>
    </row>
    <row r="12" spans="2:5" s="19" customFormat="1" ht="30" customHeight="1" x14ac:dyDescent="0.25">
      <c r="B12" s="17">
        <v>45925</v>
      </c>
      <c r="C12" s="27">
        <v>0</v>
      </c>
      <c r="D12" s="27">
        <v>-292.06889999999999</v>
      </c>
      <c r="E12" s="24">
        <f t="shared" si="0"/>
        <v>-292.06889999999999</v>
      </c>
    </row>
    <row r="13" spans="2:5" s="19" customFormat="1" ht="30" customHeight="1" x14ac:dyDescent="0.25">
      <c r="B13" s="17">
        <v>45955</v>
      </c>
      <c r="C13" s="27">
        <v>38.688000000000002</v>
      </c>
      <c r="D13" s="27">
        <v>0</v>
      </c>
      <c r="E13" s="24">
        <f t="shared" si="0"/>
        <v>38.688000000000002</v>
      </c>
    </row>
    <row r="14" spans="2:5" s="19" customFormat="1" ht="30" customHeight="1" x14ac:dyDescent="0.25">
      <c r="B14" s="17">
        <v>45986</v>
      </c>
      <c r="C14" s="27">
        <v>48.25508</v>
      </c>
      <c r="D14" s="27">
        <v>0</v>
      </c>
      <c r="E14" s="24">
        <f t="shared" si="0"/>
        <v>48.25508</v>
      </c>
    </row>
    <row r="15" spans="2:5" s="19" customFormat="1" ht="30" customHeight="1" x14ac:dyDescent="0.25">
      <c r="B15" s="17">
        <v>46016</v>
      </c>
      <c r="C15" s="27">
        <v>34.74</v>
      </c>
      <c r="D15" s="27">
        <v>-51.973790000000001</v>
      </c>
      <c r="E15" s="24">
        <f t="shared" si="0"/>
        <v>-17.233789999999999</v>
      </c>
    </row>
    <row r="16" spans="2:5" s="19" customFormat="1" ht="30" customHeight="1" x14ac:dyDescent="0.25">
      <c r="B16" s="17">
        <v>46048</v>
      </c>
      <c r="C16" s="27">
        <v>55.128</v>
      </c>
      <c r="D16" s="27">
        <v>-23.62621</v>
      </c>
      <c r="E16" s="24">
        <f t="shared" si="0"/>
        <v>31.50179</v>
      </c>
    </row>
    <row r="17" spans="2:5" s="19" customFormat="1" ht="30" customHeight="1" x14ac:dyDescent="0.25">
      <c r="B17" s="17">
        <v>46079</v>
      </c>
      <c r="C17" s="27">
        <v>25.720800000000001</v>
      </c>
      <c r="D17" s="27">
        <v>0</v>
      </c>
      <c r="E17" s="24">
        <f t="shared" si="0"/>
        <v>25.720800000000001</v>
      </c>
    </row>
    <row r="18" spans="2:5" s="19" customFormat="1" ht="30" customHeight="1" x14ac:dyDescent="0.25">
      <c r="B18" s="17">
        <v>46107</v>
      </c>
      <c r="C18" s="27">
        <v>163.68</v>
      </c>
      <c r="D18" s="27">
        <v>0</v>
      </c>
      <c r="E18" s="24">
        <f t="shared" si="0"/>
        <v>163.68</v>
      </c>
    </row>
    <row r="19" spans="2:5" s="19" customFormat="1" ht="30" customHeight="1" x14ac:dyDescent="0.25">
      <c r="B19" s="9" t="s">
        <v>5</v>
      </c>
      <c r="C19" s="15">
        <f>SUM(C7:C18)</f>
        <v>693.00188000000003</v>
      </c>
      <c r="D19" s="15">
        <f>SUM(D7:D18)</f>
        <v>-1605.2116449999999</v>
      </c>
      <c r="E19" s="13">
        <f>SUM(E7:E18)</f>
        <v>-912.20976499999983</v>
      </c>
    </row>
    <row r="22" spans="2:5" ht="15.75" x14ac:dyDescent="0.25">
      <c r="B22" s="14" t="s">
        <v>28</v>
      </c>
      <c r="C22" s="14" t="s">
        <v>29</v>
      </c>
    </row>
  </sheetData>
  <mergeCells count="2">
    <mergeCell ref="B5:B6"/>
    <mergeCell ref="B4:E4"/>
  </mergeCells>
  <printOptions horizontalCentered="1"/>
  <pageMargins left="0.19685039370078741" right="0.19685039370078741" top="0.59055118110236227" bottom="0.19685039370078741" header="0" footer="0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O51"/>
  <sheetViews>
    <sheetView tabSelected="1" view="pageBreakPreview" zoomScale="60" zoomScaleNormal="100" workbookViewId="0">
      <selection activeCell="B2" sqref="B2:F2"/>
    </sheetView>
  </sheetViews>
  <sheetFormatPr defaultRowHeight="15" x14ac:dyDescent="0.25"/>
  <cols>
    <col min="1" max="1" width="6.5703125" customWidth="1"/>
    <col min="3" max="4" width="10.7109375" customWidth="1"/>
    <col min="5" max="5" width="12.85546875" customWidth="1"/>
    <col min="6" max="6" width="12.42578125" customWidth="1"/>
    <col min="7" max="7" width="11.7109375" customWidth="1"/>
    <col min="8" max="9" width="11.28515625" customWidth="1"/>
    <col min="10" max="10" width="12" customWidth="1"/>
    <col min="11" max="11" width="11.140625" customWidth="1"/>
    <col min="12" max="12" width="11.42578125" customWidth="1"/>
    <col min="13" max="13" width="18" customWidth="1"/>
    <col min="14" max="14" width="17.7109375" customWidth="1"/>
    <col min="15" max="15" width="12.28515625" customWidth="1"/>
  </cols>
  <sheetData>
    <row r="1" spans="2:14" ht="18.75" x14ac:dyDescent="0.25">
      <c r="B1" s="44" t="s">
        <v>33</v>
      </c>
      <c r="C1" s="44"/>
      <c r="D1" s="44"/>
      <c r="E1" s="44"/>
      <c r="F1" s="44"/>
      <c r="G1" s="44"/>
      <c r="H1" s="44"/>
      <c r="I1" s="44"/>
      <c r="J1" s="44"/>
      <c r="K1" s="44"/>
      <c r="L1" s="44"/>
    </row>
    <row r="2" spans="2:14" ht="18.75" customHeight="1" x14ac:dyDescent="0.25">
      <c r="B2" s="42" t="s">
        <v>27</v>
      </c>
      <c r="C2" s="42"/>
      <c r="D2" s="42"/>
      <c r="E2" s="42"/>
      <c r="F2" s="42"/>
      <c r="G2" s="42"/>
      <c r="H2" s="42"/>
      <c r="I2" s="42"/>
      <c r="J2" s="42"/>
      <c r="K2" s="42"/>
      <c r="L2" s="42"/>
    </row>
    <row r="3" spans="2:14" ht="19.5" customHeight="1" x14ac:dyDescent="0.25">
      <c r="B3" s="43" t="s">
        <v>0</v>
      </c>
      <c r="C3" s="43" t="s">
        <v>1</v>
      </c>
      <c r="D3" s="43" t="s">
        <v>2</v>
      </c>
      <c r="E3" s="43"/>
      <c r="F3" s="43" t="s">
        <v>3</v>
      </c>
      <c r="G3" s="43"/>
      <c r="H3" s="43" t="s">
        <v>4</v>
      </c>
      <c r="I3" s="43"/>
      <c r="J3" s="43" t="s">
        <v>5</v>
      </c>
      <c r="K3" s="43"/>
      <c r="L3" s="43"/>
    </row>
    <row r="4" spans="2:14" ht="63.75" customHeight="1" x14ac:dyDescent="0.25">
      <c r="B4" s="43"/>
      <c r="C4" s="43"/>
      <c r="D4" s="1" t="s">
        <v>6</v>
      </c>
      <c r="E4" s="1" t="s">
        <v>7</v>
      </c>
      <c r="F4" s="1" t="s">
        <v>6</v>
      </c>
      <c r="G4" s="1" t="s">
        <v>7</v>
      </c>
      <c r="H4" s="1" t="s">
        <v>6</v>
      </c>
      <c r="I4" s="1" t="s">
        <v>7</v>
      </c>
      <c r="J4" s="1" t="s">
        <v>6</v>
      </c>
      <c r="K4" s="1" t="s">
        <v>8</v>
      </c>
      <c r="L4" s="1" t="s">
        <v>7</v>
      </c>
      <c r="N4" s="16"/>
    </row>
    <row r="5" spans="2:14" s="19" customFormat="1" ht="15.95" customHeight="1" x14ac:dyDescent="0.25">
      <c r="B5" s="3">
        <v>1</v>
      </c>
      <c r="C5" s="17">
        <v>45772</v>
      </c>
      <c r="D5" s="10">
        <v>76.640397500000006</v>
      </c>
      <c r="E5" s="10">
        <v>6.2722653515572517</v>
      </c>
      <c r="F5" s="10">
        <v>216.600615</v>
      </c>
      <c r="G5" s="10">
        <v>10.131247921359662</v>
      </c>
      <c r="H5" s="10">
        <v>154.5790025</v>
      </c>
      <c r="I5" s="10">
        <v>5.6847317135700557</v>
      </c>
      <c r="J5" s="10">
        <f>D5+F5+H5</f>
        <v>447.82001500000001</v>
      </c>
      <c r="K5" s="10">
        <f>355.388359801657-1.6</f>
        <v>353.78835980165695</v>
      </c>
      <c r="L5" s="10">
        <v>7.94</v>
      </c>
      <c r="M5" s="18"/>
      <c r="N5" s="18" t="s">
        <v>31</v>
      </c>
    </row>
    <row r="6" spans="2:14" s="19" customFormat="1" ht="15.95" customHeight="1" x14ac:dyDescent="0.25">
      <c r="B6" s="3">
        <v>2</v>
      </c>
      <c r="C6" s="17">
        <v>45802</v>
      </c>
      <c r="D6" s="10">
        <v>111.2838125</v>
      </c>
      <c r="E6" s="10">
        <v>6.3410575581769821</v>
      </c>
      <c r="F6" s="10">
        <v>175.21177</v>
      </c>
      <c r="G6" s="10">
        <v>9.2635932092746955</v>
      </c>
      <c r="H6" s="10">
        <v>143.45135250000001</v>
      </c>
      <c r="I6" s="10">
        <v>4.9761457354863561</v>
      </c>
      <c r="J6" s="10">
        <f t="shared" ref="J6:J16" si="0">D6+F6+H6</f>
        <v>429.94693500000005</v>
      </c>
      <c r="K6" s="10">
        <v>304.25824591055004</v>
      </c>
      <c r="L6" s="10">
        <v>7.076646468256599</v>
      </c>
    </row>
    <row r="7" spans="2:14" s="19" customFormat="1" ht="15.95" customHeight="1" x14ac:dyDescent="0.25">
      <c r="B7" s="3">
        <v>3</v>
      </c>
      <c r="C7" s="17">
        <v>45833</v>
      </c>
      <c r="D7" s="10">
        <v>157.29500000000002</v>
      </c>
      <c r="E7" s="10">
        <v>5.7474957579671946</v>
      </c>
      <c r="F7" s="10">
        <v>94.976210000000009</v>
      </c>
      <c r="G7" s="10">
        <v>10.047041245297113</v>
      </c>
      <c r="H7" s="10">
        <v>123.444</v>
      </c>
      <c r="I7" s="10">
        <v>5.6823435345972673</v>
      </c>
      <c r="J7" s="10">
        <f t="shared" si="0"/>
        <v>375.71521000000001</v>
      </c>
      <c r="K7" s="10">
        <v>255.9733459726275</v>
      </c>
      <c r="L7" s="10">
        <v>6.8129620297412892</v>
      </c>
    </row>
    <row r="8" spans="2:14" s="19" customFormat="1" ht="15.95" customHeight="1" x14ac:dyDescent="0.25">
      <c r="B8" s="3">
        <v>4</v>
      </c>
      <c r="C8" s="17">
        <v>45863</v>
      </c>
      <c r="D8" s="10">
        <v>50.142200000000003</v>
      </c>
      <c r="E8" s="10">
        <v>6.7057458745672296</v>
      </c>
      <c r="F8" s="10">
        <v>68.278999999999996</v>
      </c>
      <c r="G8" s="10">
        <v>8.3827586925701887</v>
      </c>
      <c r="H8" s="10">
        <v>121.11800000000001</v>
      </c>
      <c r="I8" s="10">
        <v>4.868448362138988</v>
      </c>
      <c r="J8" s="10">
        <f t="shared" si="0"/>
        <v>239.53919999999999</v>
      </c>
      <c r="K8" s="10">
        <v>149.82639602872749</v>
      </c>
      <c r="L8" s="10">
        <v>6.2547756704843094</v>
      </c>
    </row>
    <row r="9" spans="2:14" s="19" customFormat="1" ht="15.95" customHeight="1" x14ac:dyDescent="0.25">
      <c r="B9" s="3">
        <v>5</v>
      </c>
      <c r="C9" s="17">
        <v>45894</v>
      </c>
      <c r="D9" s="10">
        <v>104.56304500000003</v>
      </c>
      <c r="E9" s="10">
        <v>5.1538597092070138</v>
      </c>
      <c r="F9" s="10">
        <v>52.579205000000002</v>
      </c>
      <c r="G9" s="10">
        <v>7.4580002453061054</v>
      </c>
      <c r="H9" s="10">
        <v>98.844112472770007</v>
      </c>
      <c r="I9" s="10">
        <v>5.3043937978715086</v>
      </c>
      <c r="J9" s="10">
        <f t="shared" si="0"/>
        <v>255.98636247277005</v>
      </c>
      <c r="K9" s="10">
        <v>145.53470856421751</v>
      </c>
      <c r="L9" s="10">
        <v>5.7431734640614431</v>
      </c>
    </row>
    <row r="10" spans="2:14" s="19" customFormat="1" ht="15.95" customHeight="1" x14ac:dyDescent="0.25">
      <c r="B10" s="3">
        <v>6</v>
      </c>
      <c r="C10" s="17">
        <v>45925</v>
      </c>
      <c r="D10" s="10">
        <v>105.866</v>
      </c>
      <c r="E10" s="10">
        <v>6.0217148766232782</v>
      </c>
      <c r="F10" s="10">
        <v>32.315349999999995</v>
      </c>
      <c r="G10" s="10">
        <v>11.987965786414199</v>
      </c>
      <c r="H10" s="10">
        <v>123.21000000000001</v>
      </c>
      <c r="I10" s="10">
        <v>5.7738914276596853</v>
      </c>
      <c r="J10" s="10">
        <f t="shared" si="0"/>
        <v>261.39134999999999</v>
      </c>
      <c r="K10" s="10">
        <v>173.62913401065498</v>
      </c>
      <c r="L10" s="10">
        <v>6.6424973133447214</v>
      </c>
    </row>
    <row r="11" spans="2:14" s="19" customFormat="1" ht="15.95" customHeight="1" x14ac:dyDescent="0.25">
      <c r="B11" s="3">
        <v>7</v>
      </c>
      <c r="C11" s="17">
        <v>45955</v>
      </c>
      <c r="D11" s="10">
        <v>33.430217500000005</v>
      </c>
      <c r="E11" s="10">
        <v>4.640469478917538</v>
      </c>
      <c r="F11" s="10">
        <v>47.023300000000006</v>
      </c>
      <c r="G11" s="10">
        <v>6.0073575763504472</v>
      </c>
      <c r="H11" s="10">
        <v>86.35</v>
      </c>
      <c r="I11" s="10">
        <v>4.5312640290871267</v>
      </c>
      <c r="J11" s="10">
        <f t="shared" si="0"/>
        <v>166.8035175</v>
      </c>
      <c r="K11" s="10">
        <v>82.858232147134999</v>
      </c>
      <c r="L11" s="10">
        <v>4.96593456508249</v>
      </c>
    </row>
    <row r="12" spans="2:14" s="19" customFormat="1" ht="15.95" customHeight="1" x14ac:dyDescent="0.25">
      <c r="B12" s="3">
        <v>8</v>
      </c>
      <c r="C12" s="17">
        <v>45986</v>
      </c>
      <c r="D12" s="10">
        <v>127.545</v>
      </c>
      <c r="E12" s="10">
        <v>4.5875818476392647</v>
      </c>
      <c r="F12" s="10">
        <v>1.7720250000000002</v>
      </c>
      <c r="G12" s="10">
        <v>8.1648926115602194</v>
      </c>
      <c r="H12" s="10">
        <v>42.253999999999998</v>
      </c>
      <c r="I12" s="10">
        <v>3.9805682782624126</v>
      </c>
      <c r="J12" s="10">
        <f t="shared" si="0"/>
        <v>171.57102499999999</v>
      </c>
      <c r="K12" s="10">
        <v>76.778645261685</v>
      </c>
      <c r="L12" s="10">
        <v>4.4750356455400908</v>
      </c>
    </row>
    <row r="13" spans="2:14" s="19" customFormat="1" ht="15.95" customHeight="1" x14ac:dyDescent="0.25">
      <c r="B13" s="3">
        <v>9</v>
      </c>
      <c r="C13" s="17">
        <v>46016</v>
      </c>
      <c r="D13" s="10">
        <v>44.883200000000002</v>
      </c>
      <c r="E13" s="10">
        <v>6.5420412931447629</v>
      </c>
      <c r="F13" s="10">
        <v>0.35</v>
      </c>
      <c r="G13" s="10">
        <v>0</v>
      </c>
      <c r="H13" s="10">
        <v>51.898000000000003</v>
      </c>
      <c r="I13" s="10">
        <v>6.6217477689067969</v>
      </c>
      <c r="J13" s="10">
        <f t="shared" si="0"/>
        <v>97.131200000000007</v>
      </c>
      <c r="K13" s="10">
        <v>64.079147347919999</v>
      </c>
      <c r="L13" s="10">
        <v>6.5971744761641986</v>
      </c>
    </row>
    <row r="14" spans="2:14" s="19" customFormat="1" ht="15.95" customHeight="1" x14ac:dyDescent="0.25">
      <c r="B14" s="3">
        <v>10</v>
      </c>
      <c r="C14" s="17">
        <v>46048</v>
      </c>
      <c r="D14" s="10">
        <v>51.188299999999998</v>
      </c>
      <c r="E14" s="10">
        <v>6.9840239025104367</v>
      </c>
      <c r="F14" s="10">
        <v>0</v>
      </c>
      <c r="G14" s="10">
        <v>0</v>
      </c>
      <c r="H14" s="10">
        <v>279.67419000000001</v>
      </c>
      <c r="I14" s="10">
        <v>3.3171394700133039</v>
      </c>
      <c r="J14" s="10">
        <f t="shared" si="0"/>
        <v>330.86248999999998</v>
      </c>
      <c r="K14" s="10">
        <v>128.52186051218752</v>
      </c>
      <c r="L14" s="10">
        <v>3.8844494131742624</v>
      </c>
    </row>
    <row r="15" spans="2:14" s="19" customFormat="1" ht="15.95" customHeight="1" x14ac:dyDescent="0.25">
      <c r="B15" s="3">
        <v>11</v>
      </c>
      <c r="C15" s="17">
        <v>46079</v>
      </c>
      <c r="D15" s="10">
        <v>79.411300000000011</v>
      </c>
      <c r="E15" s="10">
        <v>5.4423175148665868</v>
      </c>
      <c r="F15" s="10">
        <v>1.3048999999999999</v>
      </c>
      <c r="G15" s="10">
        <v>9.5806811832324321</v>
      </c>
      <c r="H15" s="10">
        <v>299.99759750000004</v>
      </c>
      <c r="I15" s="10">
        <v>3.4313820722486947</v>
      </c>
      <c r="J15" s="10">
        <f t="shared" si="0"/>
        <v>380.71379750000006</v>
      </c>
      <c r="K15" s="10">
        <v>147.40897175235051</v>
      </c>
      <c r="L15" s="10">
        <v>3.8719104146035184</v>
      </c>
    </row>
    <row r="16" spans="2:14" s="19" customFormat="1" ht="15.95" customHeight="1" x14ac:dyDescent="0.25">
      <c r="B16" s="3">
        <v>12</v>
      </c>
      <c r="C16" s="17">
        <v>46107</v>
      </c>
      <c r="D16" s="10">
        <v>29.718</v>
      </c>
      <c r="E16" s="10">
        <v>5.0212735874234475</v>
      </c>
      <c r="F16" s="10">
        <v>0</v>
      </c>
      <c r="G16" s="10">
        <v>0</v>
      </c>
      <c r="H16" s="10">
        <v>368.38812999999999</v>
      </c>
      <c r="I16" s="10">
        <v>2.8026220463172899</v>
      </c>
      <c r="J16" s="10">
        <f t="shared" si="0"/>
        <v>398.10613000000001</v>
      </c>
      <c r="K16" s="10">
        <v>118.16749032106499</v>
      </c>
      <c r="L16" s="10">
        <v>2.9682409140764801</v>
      </c>
    </row>
    <row r="17" spans="2:12" s="19" customFormat="1" ht="15.95" customHeight="1" x14ac:dyDescent="0.25">
      <c r="B17" s="3"/>
      <c r="C17" s="21" t="s">
        <v>5</v>
      </c>
      <c r="D17" s="22">
        <f>SUM(D5:D16)</f>
        <v>971.96647250000001</v>
      </c>
      <c r="E17" s="22">
        <f>SUMPRODUCT(D5:D16,E5:E16)/D17</f>
        <v>5.7366630046677622</v>
      </c>
      <c r="F17" s="22">
        <f>SUM(F5:F16)</f>
        <v>690.41237499999988</v>
      </c>
      <c r="G17" s="22">
        <f>SUMPRODUCT(F5:F16,G5:G16)/F17</f>
        <v>9.3177767988196543</v>
      </c>
      <c r="H17" s="22">
        <f>SUM(H5:H16)</f>
        <v>1893.2083849727701</v>
      </c>
      <c r="I17" s="22">
        <f>SUMPRODUCT(H5:H16,I5:I16)/H17</f>
        <v>4.2320193988600554</v>
      </c>
      <c r="J17" s="22">
        <f>SUM(J5:J16)</f>
        <v>3555.5872324727702</v>
      </c>
      <c r="K17" s="23">
        <f>SUM(K5:K16)</f>
        <v>2000.8245376307773</v>
      </c>
      <c r="L17" s="22">
        <f>SUMPRODUCT(J5:J16,L5:L16)/J17</f>
        <v>5.6363777393772532</v>
      </c>
    </row>
    <row r="20" spans="2:12" ht="33" customHeight="1" x14ac:dyDescent="0.25">
      <c r="B20" s="57" t="s">
        <v>12</v>
      </c>
      <c r="C20" s="57"/>
      <c r="D20" s="57"/>
      <c r="E20" s="57"/>
      <c r="F20" s="57"/>
      <c r="G20" s="57"/>
    </row>
    <row r="21" spans="2:12" ht="51" x14ac:dyDescent="0.25">
      <c r="B21" s="1" t="s">
        <v>0</v>
      </c>
      <c r="C21" s="1" t="s">
        <v>9</v>
      </c>
      <c r="D21" s="1" t="s">
        <v>10</v>
      </c>
      <c r="E21" s="1" t="s">
        <v>11</v>
      </c>
      <c r="F21" s="1" t="s">
        <v>7</v>
      </c>
    </row>
    <row r="22" spans="2:12" x14ac:dyDescent="0.25">
      <c r="B22" s="2">
        <v>1</v>
      </c>
      <c r="C22" s="7">
        <v>45772</v>
      </c>
      <c r="D22" s="48" t="s">
        <v>26</v>
      </c>
      <c r="E22" s="49"/>
      <c r="F22" s="50"/>
    </row>
    <row r="23" spans="2:12" x14ac:dyDescent="0.25">
      <c r="B23" s="2">
        <v>2</v>
      </c>
      <c r="C23" s="7">
        <v>45802</v>
      </c>
      <c r="D23" s="51"/>
      <c r="E23" s="52"/>
      <c r="F23" s="53"/>
    </row>
    <row r="24" spans="2:12" x14ac:dyDescent="0.25">
      <c r="B24" s="2">
        <v>3</v>
      </c>
      <c r="C24" s="7">
        <v>45833</v>
      </c>
      <c r="D24" s="51"/>
      <c r="E24" s="52"/>
      <c r="F24" s="53"/>
    </row>
    <row r="25" spans="2:12" x14ac:dyDescent="0.25">
      <c r="B25" s="2">
        <v>4</v>
      </c>
      <c r="C25" s="7">
        <v>45863</v>
      </c>
      <c r="D25" s="51"/>
      <c r="E25" s="52"/>
      <c r="F25" s="53"/>
    </row>
    <row r="26" spans="2:12" x14ac:dyDescent="0.25">
      <c r="B26" s="2">
        <v>5</v>
      </c>
      <c r="C26" s="7">
        <v>45894</v>
      </c>
      <c r="D26" s="51"/>
      <c r="E26" s="52"/>
      <c r="F26" s="53"/>
    </row>
    <row r="27" spans="2:12" x14ac:dyDescent="0.25">
      <c r="B27" s="2">
        <v>6</v>
      </c>
      <c r="C27" s="7">
        <v>45925</v>
      </c>
      <c r="D27" s="51"/>
      <c r="E27" s="52"/>
      <c r="F27" s="53"/>
    </row>
    <row r="28" spans="2:12" x14ac:dyDescent="0.25">
      <c r="B28" s="2">
        <v>7</v>
      </c>
      <c r="C28" s="7">
        <v>45955</v>
      </c>
      <c r="D28" s="51"/>
      <c r="E28" s="52"/>
      <c r="F28" s="53"/>
    </row>
    <row r="29" spans="2:12" x14ac:dyDescent="0.25">
      <c r="B29" s="2">
        <v>8</v>
      </c>
      <c r="C29" s="7">
        <v>45986</v>
      </c>
      <c r="D29" s="51"/>
      <c r="E29" s="52"/>
      <c r="F29" s="53"/>
    </row>
    <row r="30" spans="2:12" x14ac:dyDescent="0.25">
      <c r="B30" s="2">
        <v>9</v>
      </c>
      <c r="C30" s="7">
        <v>46016</v>
      </c>
      <c r="D30" s="51"/>
      <c r="E30" s="52"/>
      <c r="F30" s="53"/>
    </row>
    <row r="31" spans="2:12" x14ac:dyDescent="0.25">
      <c r="B31" s="2">
        <v>10</v>
      </c>
      <c r="C31" s="7">
        <v>46048</v>
      </c>
      <c r="D31" s="51"/>
      <c r="E31" s="52"/>
      <c r="F31" s="53"/>
    </row>
    <row r="32" spans="2:12" x14ac:dyDescent="0.25">
      <c r="B32" s="2">
        <v>11</v>
      </c>
      <c r="C32" s="7">
        <v>46079</v>
      </c>
      <c r="D32" s="51"/>
      <c r="E32" s="52"/>
      <c r="F32" s="53"/>
    </row>
    <row r="33" spans="2:15" x14ac:dyDescent="0.25">
      <c r="B33" s="2">
        <v>12</v>
      </c>
      <c r="C33" s="7">
        <v>46107</v>
      </c>
      <c r="D33" s="51"/>
      <c r="E33" s="52"/>
      <c r="F33" s="53"/>
    </row>
    <row r="34" spans="2:15" x14ac:dyDescent="0.25">
      <c r="B34" s="5"/>
      <c r="C34" s="8" t="s">
        <v>5</v>
      </c>
      <c r="D34" s="54"/>
      <c r="E34" s="55"/>
      <c r="F34" s="56"/>
    </row>
    <row r="35" spans="2:15" ht="11.25" customHeight="1" x14ac:dyDescent="0.25"/>
    <row r="36" spans="2:15" ht="16.5" customHeight="1" x14ac:dyDescent="0.25"/>
    <row r="37" spans="2:15" s="11" customFormat="1" ht="41.25" customHeight="1" x14ac:dyDescent="0.25">
      <c r="B37" s="43" t="s">
        <v>0</v>
      </c>
      <c r="C37" s="43" t="s">
        <v>9</v>
      </c>
      <c r="D37" s="47" t="s">
        <v>18</v>
      </c>
      <c r="E37" s="42"/>
      <c r="F37" s="47" t="s">
        <v>19</v>
      </c>
      <c r="G37" s="42"/>
      <c r="H37" s="47" t="s">
        <v>21</v>
      </c>
      <c r="I37" s="42"/>
      <c r="J37" s="47" t="s">
        <v>20</v>
      </c>
      <c r="K37" s="42"/>
      <c r="L37" s="45" t="s">
        <v>5</v>
      </c>
      <c r="M37" s="46"/>
    </row>
    <row r="38" spans="2:15" ht="58.5" customHeight="1" x14ac:dyDescent="0.25">
      <c r="B38" s="43"/>
      <c r="C38" s="43"/>
      <c r="D38" s="1" t="s">
        <v>10</v>
      </c>
      <c r="E38" s="1" t="s">
        <v>7</v>
      </c>
      <c r="F38" s="1" t="s">
        <v>10</v>
      </c>
      <c r="G38" s="1" t="s">
        <v>7</v>
      </c>
      <c r="H38" s="1" t="s">
        <v>10</v>
      </c>
      <c r="I38" s="1" t="s">
        <v>7</v>
      </c>
      <c r="J38" s="1" t="s">
        <v>10</v>
      </c>
      <c r="K38" s="1" t="s">
        <v>7</v>
      </c>
      <c r="L38" s="1" t="s">
        <v>10</v>
      </c>
      <c r="M38" s="1" t="s">
        <v>30</v>
      </c>
    </row>
    <row r="39" spans="2:15" s="19" customFormat="1" ht="30" customHeight="1" x14ac:dyDescent="0.25">
      <c r="B39" s="3">
        <v>1</v>
      </c>
      <c r="C39" s="17">
        <v>45772</v>
      </c>
      <c r="D39" s="24">
        <v>38.71</v>
      </c>
      <c r="E39" s="24">
        <v>7.98</v>
      </c>
      <c r="F39" s="24">
        <v>185.67</v>
      </c>
      <c r="G39" s="24">
        <v>9.68</v>
      </c>
      <c r="H39" s="24">
        <v>105.45</v>
      </c>
      <c r="I39" s="24">
        <v>7.9701275389532364</v>
      </c>
      <c r="J39" s="24">
        <v>117.98</v>
      </c>
      <c r="K39" s="24">
        <v>5.15</v>
      </c>
      <c r="L39" s="24">
        <f t="shared" ref="L39:L48" si="1">D39+F39+H39+J39</f>
        <v>447.81</v>
      </c>
      <c r="M39" s="24">
        <f>(D39*E39+F39*G39+H39*I39+J39*K39)/L39</f>
        <v>7.9369338536044722</v>
      </c>
      <c r="O39" s="25"/>
    </row>
    <row r="40" spans="2:15" s="19" customFormat="1" ht="30" customHeight="1" x14ac:dyDescent="0.25">
      <c r="B40" s="3">
        <v>2</v>
      </c>
      <c r="C40" s="17">
        <v>45802</v>
      </c>
      <c r="D40" s="24">
        <v>25.25</v>
      </c>
      <c r="E40" s="24">
        <v>6.45</v>
      </c>
      <c r="F40" s="24">
        <v>198.35</v>
      </c>
      <c r="G40" s="24">
        <v>8.2659046185060134</v>
      </c>
      <c r="H40" s="24">
        <v>120.9</v>
      </c>
      <c r="I40" s="24">
        <v>5.8825817926668824</v>
      </c>
      <c r="J40" s="24">
        <v>85.49</v>
      </c>
      <c r="K40" s="24">
        <v>6.45</v>
      </c>
      <c r="L40" s="24">
        <f t="shared" si="1"/>
        <v>429.99</v>
      </c>
      <c r="M40" s="24">
        <f t="shared" ref="M40:M50" si="2">(D40*E40+F40*G40+H40*I40+J40*K40)/L40</f>
        <v>7.1281176767229324</v>
      </c>
      <c r="O40" s="25"/>
    </row>
    <row r="41" spans="2:15" s="19" customFormat="1" ht="30" customHeight="1" x14ac:dyDescent="0.25">
      <c r="B41" s="3">
        <v>3</v>
      </c>
      <c r="C41" s="17">
        <v>45833</v>
      </c>
      <c r="D41" s="24">
        <v>10.72</v>
      </c>
      <c r="E41" s="24">
        <v>3.6120441775181158</v>
      </c>
      <c r="F41" s="24">
        <v>173.67002311329415</v>
      </c>
      <c r="G41" s="24">
        <v>8.6028946842635747</v>
      </c>
      <c r="H41" s="24">
        <v>140.47450134706412</v>
      </c>
      <c r="I41" s="24">
        <v>5.85</v>
      </c>
      <c r="J41" s="24">
        <v>50.817912500000006</v>
      </c>
      <c r="K41" s="24">
        <v>3.98</v>
      </c>
      <c r="L41" s="24">
        <f t="shared" si="1"/>
        <v>375.68243696035825</v>
      </c>
      <c r="M41" s="24">
        <f t="shared" si="2"/>
        <v>6.8057936845751543</v>
      </c>
      <c r="O41" s="25"/>
    </row>
    <row r="42" spans="2:15" s="19" customFormat="1" ht="30" customHeight="1" x14ac:dyDescent="0.25">
      <c r="B42" s="3">
        <v>4</v>
      </c>
      <c r="C42" s="17">
        <v>45863</v>
      </c>
      <c r="D42" s="24">
        <v>28.542207499999996</v>
      </c>
      <c r="E42" s="24">
        <v>5.25</v>
      </c>
      <c r="F42" s="24">
        <v>98.269787192115643</v>
      </c>
      <c r="G42" s="24">
        <v>8.619173688865617</v>
      </c>
      <c r="H42" s="24">
        <v>76.45057749999998</v>
      </c>
      <c r="I42" s="24">
        <v>4.877450436610502</v>
      </c>
      <c r="J42" s="24">
        <v>36.296297500000001</v>
      </c>
      <c r="K42" s="24">
        <v>3.58</v>
      </c>
      <c r="L42" s="24">
        <f t="shared" si="1"/>
        <v>239.55886969211562</v>
      </c>
      <c r="M42" s="24">
        <f t="shared" si="2"/>
        <v>6.2601547717085584</v>
      </c>
      <c r="O42" s="25"/>
    </row>
    <row r="43" spans="2:15" s="19" customFormat="1" ht="30" customHeight="1" x14ac:dyDescent="0.25">
      <c r="B43" s="3">
        <v>5</v>
      </c>
      <c r="C43" s="17">
        <v>45894</v>
      </c>
      <c r="D43" s="24">
        <v>20.186064999999999</v>
      </c>
      <c r="E43" s="24">
        <v>5.5</v>
      </c>
      <c r="F43" s="24">
        <v>112.79848249999996</v>
      </c>
      <c r="G43" s="24">
        <v>7.766021075200416</v>
      </c>
      <c r="H43" s="24">
        <v>80.216287500000021</v>
      </c>
      <c r="I43" s="24">
        <v>4.4131039792476665</v>
      </c>
      <c r="J43" s="24">
        <v>42.743360000000003</v>
      </c>
      <c r="K43" s="24">
        <v>3.01</v>
      </c>
      <c r="L43" s="24">
        <f t="shared" si="1"/>
        <v>255.94419499999998</v>
      </c>
      <c r="M43" s="24">
        <f t="shared" si="2"/>
        <v>5.7421856393826394</v>
      </c>
      <c r="O43" s="25"/>
    </row>
    <row r="44" spans="2:15" s="19" customFormat="1" ht="30" customHeight="1" x14ac:dyDescent="0.25">
      <c r="B44" s="3">
        <v>6</v>
      </c>
      <c r="C44" s="17">
        <v>45925</v>
      </c>
      <c r="D44" s="24">
        <v>23.618037500000003</v>
      </c>
      <c r="E44" s="24">
        <v>4.8499999999999996</v>
      </c>
      <c r="F44" s="24">
        <v>148.64597499999999</v>
      </c>
      <c r="G44" s="24">
        <v>7.85</v>
      </c>
      <c r="H44" s="24">
        <v>56.25950000000001</v>
      </c>
      <c r="I44" s="24">
        <v>5.85</v>
      </c>
      <c r="J44" s="24">
        <v>32.844277499999997</v>
      </c>
      <c r="K44" s="24">
        <v>3.84</v>
      </c>
      <c r="L44" s="24">
        <f t="shared" si="1"/>
        <v>261.36779000000001</v>
      </c>
      <c r="M44" s="24">
        <f t="shared" si="2"/>
        <v>6.6445007865161951</v>
      </c>
      <c r="O44" s="25"/>
    </row>
    <row r="45" spans="2:15" s="19" customFormat="1" ht="30" customHeight="1" x14ac:dyDescent="0.25">
      <c r="B45" s="3">
        <v>7</v>
      </c>
      <c r="C45" s="17">
        <v>45955</v>
      </c>
      <c r="D45" s="24">
        <v>9.175377499999998</v>
      </c>
      <c r="E45" s="24">
        <v>5.55</v>
      </c>
      <c r="F45" s="24">
        <v>105.41815</v>
      </c>
      <c r="G45" s="24">
        <v>5.54</v>
      </c>
      <c r="H45" s="24">
        <v>46.231160245748654</v>
      </c>
      <c r="I45" s="24">
        <v>3.69</v>
      </c>
      <c r="J45" s="24">
        <v>6.0287750000000004</v>
      </c>
      <c r="K45" s="24">
        <v>3.56</v>
      </c>
      <c r="L45" s="24">
        <f t="shared" si="1"/>
        <v>166.85346274574863</v>
      </c>
      <c r="M45" s="24">
        <f t="shared" si="2"/>
        <v>4.9564168631728567</v>
      </c>
      <c r="O45" s="25"/>
    </row>
    <row r="46" spans="2:15" s="19" customFormat="1" ht="30" customHeight="1" x14ac:dyDescent="0.25">
      <c r="B46" s="3">
        <v>8</v>
      </c>
      <c r="C46" s="17">
        <v>45986</v>
      </c>
      <c r="D46" s="24">
        <v>23.926849999999995</v>
      </c>
      <c r="E46" s="24">
        <v>4.84</v>
      </c>
      <c r="F46" s="24">
        <v>90.737485000000021</v>
      </c>
      <c r="G46" s="24">
        <v>5.03</v>
      </c>
      <c r="H46" s="24">
        <v>46.583457500000002</v>
      </c>
      <c r="I46" s="24">
        <v>2.8517293246658424</v>
      </c>
      <c r="J46" s="24">
        <v>10.323482500000001</v>
      </c>
      <c r="K46" s="24">
        <v>5.92</v>
      </c>
      <c r="L46" s="24">
        <f t="shared" si="1"/>
        <v>171.57127500000004</v>
      </c>
      <c r="M46" s="24">
        <f t="shared" si="2"/>
        <v>4.465630576837964</v>
      </c>
      <c r="O46" s="25"/>
    </row>
    <row r="47" spans="2:15" s="19" customFormat="1" ht="30" customHeight="1" x14ac:dyDescent="0.25">
      <c r="B47" s="3">
        <v>9</v>
      </c>
      <c r="C47" s="17">
        <v>46016</v>
      </c>
      <c r="D47" s="24">
        <v>69.138027499999993</v>
      </c>
      <c r="E47" s="24">
        <v>6.1362672919845034</v>
      </c>
      <c r="F47" s="24">
        <v>8.8199649999999998</v>
      </c>
      <c r="G47" s="24">
        <v>7.3763916418942701</v>
      </c>
      <c r="H47" s="24">
        <v>0.65</v>
      </c>
      <c r="I47" s="24">
        <v>4.87</v>
      </c>
      <c r="J47" s="24">
        <v>18.523482499999997</v>
      </c>
      <c r="K47" s="24">
        <v>7.95</v>
      </c>
      <c r="L47" s="24">
        <f t="shared" si="1"/>
        <v>97.131474999999995</v>
      </c>
      <c r="M47" s="24">
        <f t="shared" si="2"/>
        <v>6.5862905794787441</v>
      </c>
      <c r="O47" s="25"/>
    </row>
    <row r="48" spans="2:15" s="19" customFormat="1" ht="30" customHeight="1" x14ac:dyDescent="0.25">
      <c r="B48" s="3">
        <v>10</v>
      </c>
      <c r="C48" s="17">
        <v>46048</v>
      </c>
      <c r="D48" s="24">
        <v>82.550607499999998</v>
      </c>
      <c r="E48" s="24">
        <v>6.3215443645720599</v>
      </c>
      <c r="F48" s="24">
        <v>5.5402849999999999</v>
      </c>
      <c r="G48" s="24">
        <v>4.22</v>
      </c>
      <c r="H48" s="24">
        <v>103.73078750000002</v>
      </c>
      <c r="I48" s="24">
        <v>3.28</v>
      </c>
      <c r="J48" s="24">
        <v>139.04084499999996</v>
      </c>
      <c r="K48" s="24">
        <v>2.87</v>
      </c>
      <c r="L48" s="24">
        <f t="shared" si="1"/>
        <v>330.86252500000001</v>
      </c>
      <c r="M48" s="24">
        <f t="shared" si="2"/>
        <v>3.8823119616935307</v>
      </c>
      <c r="N48" s="25"/>
      <c r="O48" s="25"/>
    </row>
    <row r="49" spans="2:15" s="19" customFormat="1" ht="30" customHeight="1" x14ac:dyDescent="0.25">
      <c r="B49" s="3">
        <v>11</v>
      </c>
      <c r="C49" s="17">
        <v>46079</v>
      </c>
      <c r="D49" s="24">
        <v>93.619154999999992</v>
      </c>
      <c r="E49" s="24">
        <v>5.0599999999999996</v>
      </c>
      <c r="F49" s="24">
        <v>14.839902500000003</v>
      </c>
      <c r="G49" s="24">
        <v>4.5171363439500354</v>
      </c>
      <c r="H49" s="24">
        <v>54.043609999999994</v>
      </c>
      <c r="I49" s="24">
        <v>3.1467620282282223</v>
      </c>
      <c r="J49" s="24">
        <v>218.2111175</v>
      </c>
      <c r="K49" s="24">
        <v>3.5</v>
      </c>
      <c r="L49" s="24">
        <f>D49+F49+H49+J49</f>
        <v>380.71378500000003</v>
      </c>
      <c r="M49" s="24">
        <f t="shared" si="2"/>
        <v>3.8731144927935817</v>
      </c>
      <c r="O49" s="25"/>
    </row>
    <row r="50" spans="2:15" s="19" customFormat="1" ht="30" customHeight="1" x14ac:dyDescent="0.25">
      <c r="B50" s="3">
        <v>12</v>
      </c>
      <c r="C50" s="17">
        <v>46107</v>
      </c>
      <c r="D50" s="24">
        <v>62.82835</v>
      </c>
      <c r="E50" s="24">
        <v>3.9707919056604228</v>
      </c>
      <c r="F50" s="24">
        <v>23.402300000000011</v>
      </c>
      <c r="G50" s="24">
        <v>4.5271545616541946</v>
      </c>
      <c r="H50" s="24">
        <v>26.988837499999995</v>
      </c>
      <c r="I50" s="24">
        <v>4.57</v>
      </c>
      <c r="J50" s="24">
        <v>284.88683749999996</v>
      </c>
      <c r="K50" s="24">
        <v>2.4500000000000002</v>
      </c>
      <c r="L50" s="24">
        <f t="shared" ref="L50" si="3">D50+F50+H50+J50</f>
        <v>398.10632499999997</v>
      </c>
      <c r="M50" s="24">
        <f t="shared" si="2"/>
        <v>2.9558331485293534</v>
      </c>
      <c r="O50" s="25"/>
    </row>
    <row r="51" spans="2:15" s="26" customFormat="1" ht="30" customHeight="1" x14ac:dyDescent="0.25">
      <c r="B51" s="20"/>
      <c r="C51" s="21" t="s">
        <v>16</v>
      </c>
      <c r="D51" s="22">
        <f>SUM(D39:D50)</f>
        <v>488.26467749999995</v>
      </c>
      <c r="E51" s="22">
        <f>SUMPRODUCT(D39:D50,E39:E50)/D51</f>
        <v>5.5746897927061179</v>
      </c>
      <c r="F51" s="22">
        <f>SUM(F39:F50)</f>
        <v>1166.1623553054098</v>
      </c>
      <c r="G51" s="22">
        <f>SUMPRODUCT(F39:F50,G39:G50)/F51</f>
        <v>7.8227603815084272</v>
      </c>
      <c r="H51" s="22">
        <f>SUM(H39:H50)</f>
        <v>857.97871909281287</v>
      </c>
      <c r="I51" s="22">
        <f>SUMPRODUCT(H39:H50,I39:I50)/H51</f>
        <v>5.0929875786256691</v>
      </c>
      <c r="J51" s="22">
        <f>SUM(J39:J50)</f>
        <v>1043.1863874999999</v>
      </c>
      <c r="K51" s="22">
        <f>SUMPRODUCT(J39:J50,K39:K50)/J51</f>
        <v>3.6777522708519816</v>
      </c>
      <c r="L51" s="22">
        <f>SUM(L39:L50)</f>
        <v>3555.5921393982226</v>
      </c>
      <c r="M51" s="22">
        <f>SUMPRODUCT(L39:L50,M39:M50)/L51</f>
        <v>5.6392263408750596</v>
      </c>
    </row>
  </sheetData>
  <mergeCells count="17">
    <mergeCell ref="F3:G3"/>
    <mergeCell ref="H3:I3"/>
    <mergeCell ref="B1:L1"/>
    <mergeCell ref="L37:M37"/>
    <mergeCell ref="J37:K37"/>
    <mergeCell ref="B37:B38"/>
    <mergeCell ref="C37:C38"/>
    <mergeCell ref="D37:E37"/>
    <mergeCell ref="F37:G37"/>
    <mergeCell ref="H37:I37"/>
    <mergeCell ref="B2:L2"/>
    <mergeCell ref="D22:F34"/>
    <mergeCell ref="B20:G20"/>
    <mergeCell ref="J3:L3"/>
    <mergeCell ref="B3:B4"/>
    <mergeCell ref="C3:C4"/>
    <mergeCell ref="D3:E3"/>
  </mergeCells>
  <printOptions horizontalCentered="1"/>
  <pageMargins left="0.19685039370078741" right="0.19685039370078741" top="0.19685039370078741" bottom="0.19685039370078741" header="0" footer="0"/>
  <pageSetup paperSize="9" scale="90" fitToHeight="2" orientation="landscape" r:id="rId1"/>
  <rowBreaks count="1" manualBreakCount="1">
    <brk id="3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Short Term Power Sales</vt:lpstr>
      <vt:lpstr>Swapping</vt:lpstr>
      <vt:lpstr>Market Purchase</vt:lpstr>
      <vt:lpstr>'Market Purchase'!Print_Area</vt:lpstr>
      <vt:lpstr>'Short Term Power Sales'!Print_Area</vt:lpstr>
      <vt:lpstr>Swapping!Print_Area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2026-07-07T21:37:26Z</dcterms:modified>
</cp:coreProperties>
</file>