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E:\E Drive Data\RAC\Correspondence\RAC INFO\APERC Petitions\FPPCA petition\FPPCA monthly\FY2025-26\FPPCA filing for FY2025-26\07.07.2026\FPPCA application &amp; Annexures\"/>
    </mc:Choice>
  </mc:AlternateContent>
  <xr:revisionPtr revIDLastSave="0" documentId="13_ncr:1_{738D8CB9-8ACF-4E26-B20C-CC4E79991350}" xr6:coauthVersionLast="47" xr6:coauthVersionMax="47" xr10:uidLastSave="{00000000-0000-0000-0000-000000000000}"/>
  <bookViews>
    <workbookView xWindow="-120" yWindow="-120" windowWidth="21840" windowHeight="13140" tabRatio="714" firstSheet="3" activeTab="14" xr2:uid="{00000000-000D-0000-FFFF-FFFF00000000}"/>
  </bookViews>
  <sheets>
    <sheet name="04-25" sheetId="2" r:id="rId1"/>
    <sheet name="05-25" sheetId="3" r:id="rId2"/>
    <sheet name="06-25" sheetId="4" r:id="rId3"/>
    <sheet name="07-25" sheetId="5" r:id="rId4"/>
    <sheet name="08-25" sheetId="6" r:id="rId5"/>
    <sheet name="09-25" sheetId="7" r:id="rId6"/>
    <sheet name="10-25" sheetId="8" r:id="rId7"/>
    <sheet name="11-25" sheetId="9" r:id="rId8"/>
    <sheet name="12-25" sheetId="10" r:id="rId9"/>
    <sheet name="01-26" sheetId="11" r:id="rId10"/>
    <sheet name="02-26" sheetId="12" r:id="rId11"/>
    <sheet name="03-26" sheetId="13" r:id="rId12"/>
    <sheet name="FY2025-26" sheetId="1" r:id="rId13"/>
    <sheet name="Abstract" sheetId="14" r:id="rId14"/>
    <sheet name="carrying cost" sheetId="15" r:id="rId15"/>
    <sheet name="Sheet3" sheetId="16" state="hidden" r:id="rId16"/>
  </sheets>
  <externalReferences>
    <externalReference r:id="rId17"/>
  </externalReferences>
  <definedNames>
    <definedName name="_xlnm._FilterDatabase" localSheetId="9" hidden="1">'01-26'!$B$1:$B$85</definedName>
    <definedName name="_xlnm._FilterDatabase" localSheetId="10" hidden="1">'02-26'!$B$1:$B$87</definedName>
    <definedName name="_xlnm._FilterDatabase" localSheetId="11" hidden="1">'03-26'!$B$1:$B$84</definedName>
    <definedName name="_xlnm._FilterDatabase" localSheetId="0" hidden="1">'04-25'!$B$1:$B$84</definedName>
    <definedName name="_xlnm._FilterDatabase" localSheetId="1" hidden="1">'05-25'!$B$1:$B$87</definedName>
    <definedName name="_xlnm._FilterDatabase" localSheetId="2" hidden="1">'06-25'!$B$1:$B$87</definedName>
    <definedName name="_xlnm._FilterDatabase" localSheetId="3" hidden="1">'07-25'!$B$1:$B$87</definedName>
    <definedName name="_xlnm._FilterDatabase" localSheetId="4" hidden="1">'08-25'!$B$1:$B$87</definedName>
    <definedName name="_xlnm._FilterDatabase" localSheetId="5" hidden="1">'09-25'!$B$1:$B$87</definedName>
    <definedName name="_xlnm._FilterDatabase" localSheetId="6" hidden="1">'10-25'!$B$1:$B$87</definedName>
    <definedName name="_xlnm._FilterDatabase" localSheetId="7" hidden="1">'11-25'!$B$1:$B$87</definedName>
    <definedName name="_xlnm._FilterDatabase" localSheetId="8" hidden="1">'12-25'!$B$1:$B$87</definedName>
    <definedName name="_xlnm.Print_Area" localSheetId="9">'01-26'!$A$1:$AA$99</definedName>
    <definedName name="_xlnm.Print_Area" localSheetId="10">'02-26'!$A$1:$AA$99</definedName>
    <definedName name="_xlnm.Print_Area" localSheetId="11">'03-26'!$A$1:$AA$99</definedName>
    <definedName name="_xlnm.Print_Area" localSheetId="0">'04-25'!$A$1:$AA$99</definedName>
    <definedName name="_xlnm.Print_Area" localSheetId="1">'05-25'!$A$1:$AA$99</definedName>
    <definedName name="_xlnm.Print_Area" localSheetId="2">'06-25'!$A$1:$AA$99</definedName>
    <definedName name="_xlnm.Print_Area" localSheetId="3">'07-25'!$A$1:$AA$99</definedName>
    <definedName name="_xlnm.Print_Area" localSheetId="4">'08-25'!$A$1:$AA$99</definedName>
    <definedName name="_xlnm.Print_Area" localSheetId="5">'09-25'!$A$1:$AA$99</definedName>
    <definedName name="_xlnm.Print_Area" localSheetId="6">'10-25'!$A$1:$AA$99</definedName>
    <definedName name="_xlnm.Print_Area" localSheetId="7">'11-25'!$A$1:$AA$99</definedName>
    <definedName name="_xlnm.Print_Area" localSheetId="8">'12-25'!$A$1:$AA$99</definedName>
    <definedName name="_xlnm.Print_Area" localSheetId="13">Abstract!$A$1:$O$22</definedName>
    <definedName name="_xlnm.Print_Area" localSheetId="14">'carrying cost'!$A$1:$N$13</definedName>
    <definedName name="_xlnm.Print_Area" localSheetId="12">'FY2025-26'!$A$1:$AA$99</definedName>
    <definedName name="_xlnm.Print_Titles" localSheetId="9">'01-26'!$2:$4</definedName>
    <definedName name="_xlnm.Print_Titles" localSheetId="10">'02-26'!$2:$4</definedName>
    <definedName name="_xlnm.Print_Titles" localSheetId="11">'03-26'!$2:$4</definedName>
    <definedName name="_xlnm.Print_Titles" localSheetId="0">'04-25'!$2:$4</definedName>
    <definedName name="_xlnm.Print_Titles" localSheetId="1">'05-25'!$2:$4</definedName>
    <definedName name="_xlnm.Print_Titles" localSheetId="2">'06-25'!$2:$4</definedName>
    <definedName name="_xlnm.Print_Titles" localSheetId="3">'07-25'!$2:$4</definedName>
    <definedName name="_xlnm.Print_Titles" localSheetId="4">'08-25'!$2:$4</definedName>
    <definedName name="_xlnm.Print_Titles" localSheetId="5">'09-25'!$2:$4</definedName>
    <definedName name="_xlnm.Print_Titles" localSheetId="6">'10-25'!$2:$4</definedName>
    <definedName name="_xlnm.Print_Titles" localSheetId="7">'11-25'!$2:$4</definedName>
    <definedName name="_xlnm.Print_Titles" localSheetId="8">'12-25'!$2:$4</definedName>
    <definedName name="_xlnm.Print_Titles" localSheetId="12">'FY2025-26'!$2:$4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20" i="1" l="1"/>
  <c r="Z121" i="1" s="1"/>
  <c r="AA120" i="1"/>
  <c r="AA121" i="1" s="1"/>
  <c r="F120" i="1"/>
  <c r="G120" i="1"/>
  <c r="H120" i="1"/>
  <c r="I120" i="1"/>
  <c r="J120" i="1"/>
  <c r="J121" i="1" s="1"/>
  <c r="K120" i="1"/>
  <c r="L120" i="1"/>
  <c r="L121" i="1" s="1"/>
  <c r="M120" i="1"/>
  <c r="M121" i="1" s="1"/>
  <c r="N120" i="1"/>
  <c r="O120" i="1"/>
  <c r="P120" i="1"/>
  <c r="Q120" i="1"/>
  <c r="R120" i="1"/>
  <c r="S120" i="1"/>
  <c r="T120" i="1"/>
  <c r="T121" i="1" s="1"/>
  <c r="U120" i="1"/>
  <c r="U121" i="1" s="1"/>
  <c r="V120" i="1"/>
  <c r="W120" i="1"/>
  <c r="X120" i="1"/>
  <c r="Y120" i="1"/>
  <c r="F121" i="1"/>
  <c r="G121" i="1"/>
  <c r="H121" i="1"/>
  <c r="I121" i="1"/>
  <c r="K121" i="1"/>
  <c r="N121" i="1"/>
  <c r="O121" i="1"/>
  <c r="P121" i="1"/>
  <c r="Q121" i="1"/>
  <c r="R121" i="1"/>
  <c r="S121" i="1"/>
  <c r="V121" i="1"/>
  <c r="W121" i="1"/>
  <c r="X121" i="1"/>
  <c r="Y121" i="1"/>
  <c r="E121" i="1"/>
  <c r="E120" i="1"/>
  <c r="D15" i="16" l="1"/>
  <c r="Y93" i="1"/>
  <c r="O17" i="14"/>
  <c r="D17" i="14"/>
  <c r="E17" i="14"/>
  <c r="F17" i="14"/>
  <c r="G17" i="14"/>
  <c r="H17" i="14"/>
  <c r="H19" i="14" s="1"/>
  <c r="I17" i="14"/>
  <c r="J17" i="14"/>
  <c r="K17" i="14"/>
  <c r="L17" i="14"/>
  <c r="M17" i="14"/>
  <c r="N17" i="14"/>
  <c r="S18" i="14"/>
  <c r="S15" i="14"/>
  <c r="Y90" i="1"/>
  <c r="S7" i="14"/>
  <c r="S5" i="14"/>
  <c r="S6" i="14"/>
  <c r="S4" i="14"/>
  <c r="Y89" i="1"/>
  <c r="B5" i="15"/>
  <c r="C4" i="15"/>
  <c r="D4" i="15"/>
  <c r="E4" i="15"/>
  <c r="F4" i="15"/>
  <c r="G4" i="15"/>
  <c r="H4" i="15"/>
  <c r="I4" i="15"/>
  <c r="J4" i="15"/>
  <c r="J7" i="15" s="1"/>
  <c r="K4" i="15"/>
  <c r="L4" i="15"/>
  <c r="M4" i="15"/>
  <c r="B4" i="15"/>
  <c r="M10" i="15"/>
  <c r="L10" i="15"/>
  <c r="K10" i="15"/>
  <c r="J10" i="15"/>
  <c r="I10" i="15"/>
  <c r="H10" i="15"/>
  <c r="G10" i="15"/>
  <c r="F10" i="15"/>
  <c r="E10" i="15"/>
  <c r="D10" i="15"/>
  <c r="C10" i="15"/>
  <c r="B10" i="15"/>
  <c r="F7" i="15"/>
  <c r="L7" i="15"/>
  <c r="K7" i="15"/>
  <c r="D7" i="15"/>
  <c r="C7" i="15"/>
  <c r="B7" i="15"/>
  <c r="F118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E118" i="1"/>
  <c r="U78" i="1"/>
  <c r="X78" i="1" s="1"/>
  <c r="T78" i="1"/>
  <c r="W78" i="1" s="1"/>
  <c r="Z78" i="1" s="1"/>
  <c r="R78" i="1"/>
  <c r="S78" i="1" s="1"/>
  <c r="Q78" i="1"/>
  <c r="O78" i="1"/>
  <c r="P78" i="1" s="1"/>
  <c r="N78" i="1"/>
  <c r="L78" i="1"/>
  <c r="M78" i="1" s="1"/>
  <c r="K78" i="1"/>
  <c r="J78" i="1"/>
  <c r="I78" i="1"/>
  <c r="H78" i="1"/>
  <c r="F78" i="1"/>
  <c r="G78" i="1" s="1"/>
  <c r="E78" i="1"/>
  <c r="U75" i="1"/>
  <c r="X75" i="1" s="1"/>
  <c r="T75" i="1"/>
  <c r="W75" i="1" s="1"/>
  <c r="Z75" i="1" s="1"/>
  <c r="R75" i="1"/>
  <c r="S75" i="1" s="1"/>
  <c r="Q75" i="1"/>
  <c r="O75" i="1"/>
  <c r="P75" i="1" s="1"/>
  <c r="N75" i="1"/>
  <c r="L75" i="1"/>
  <c r="M75" i="1" s="1"/>
  <c r="K75" i="1"/>
  <c r="I75" i="1"/>
  <c r="J75" i="1" s="1"/>
  <c r="H75" i="1"/>
  <c r="F75" i="1"/>
  <c r="G75" i="1" s="1"/>
  <c r="E75" i="1"/>
  <c r="U74" i="1"/>
  <c r="X74" i="1" s="1"/>
  <c r="T74" i="1"/>
  <c r="W74" i="1" s="1"/>
  <c r="Z74" i="1" s="1"/>
  <c r="S74" i="1"/>
  <c r="R74" i="1"/>
  <c r="Q74" i="1"/>
  <c r="O74" i="1"/>
  <c r="P74" i="1" s="1"/>
  <c r="N74" i="1"/>
  <c r="L74" i="1"/>
  <c r="M74" i="1" s="1"/>
  <c r="K74" i="1"/>
  <c r="I74" i="1"/>
  <c r="J74" i="1" s="1"/>
  <c r="H74" i="1"/>
  <c r="F74" i="1"/>
  <c r="G74" i="1" s="1"/>
  <c r="E74" i="1"/>
  <c r="U73" i="1"/>
  <c r="X73" i="1" s="1"/>
  <c r="T73" i="1"/>
  <c r="W73" i="1" s="1"/>
  <c r="Z73" i="1" s="1"/>
  <c r="R73" i="1"/>
  <c r="S73" i="1" s="1"/>
  <c r="Q73" i="1"/>
  <c r="O73" i="1"/>
  <c r="P73" i="1" s="1"/>
  <c r="N73" i="1"/>
  <c r="L73" i="1"/>
  <c r="M73" i="1" s="1"/>
  <c r="K73" i="1"/>
  <c r="J73" i="1"/>
  <c r="I73" i="1"/>
  <c r="H73" i="1"/>
  <c r="F73" i="1"/>
  <c r="G73" i="1" s="1"/>
  <c r="E73" i="1"/>
  <c r="U72" i="1"/>
  <c r="X72" i="1" s="1"/>
  <c r="T72" i="1"/>
  <c r="W72" i="1" s="1"/>
  <c r="Z72" i="1" s="1"/>
  <c r="R72" i="1"/>
  <c r="S72" i="1" s="1"/>
  <c r="Q72" i="1"/>
  <c r="O72" i="1"/>
  <c r="P72" i="1" s="1"/>
  <c r="N72" i="1"/>
  <c r="L72" i="1"/>
  <c r="M72" i="1" s="1"/>
  <c r="K72" i="1"/>
  <c r="I72" i="1"/>
  <c r="J72" i="1" s="1"/>
  <c r="H72" i="1"/>
  <c r="F72" i="1"/>
  <c r="G72" i="1" s="1"/>
  <c r="E72" i="1"/>
  <c r="U70" i="1"/>
  <c r="X70" i="1" s="1"/>
  <c r="T70" i="1"/>
  <c r="W70" i="1" s="1"/>
  <c r="Z70" i="1" s="1"/>
  <c r="R70" i="1"/>
  <c r="S70" i="1" s="1"/>
  <c r="Q70" i="1"/>
  <c r="O70" i="1"/>
  <c r="P70" i="1" s="1"/>
  <c r="N70" i="1"/>
  <c r="L70" i="1"/>
  <c r="M70" i="1" s="1"/>
  <c r="K70" i="1"/>
  <c r="I70" i="1"/>
  <c r="J70" i="1" s="1"/>
  <c r="H70" i="1"/>
  <c r="F70" i="1"/>
  <c r="G70" i="1" s="1"/>
  <c r="E70" i="1"/>
  <c r="U69" i="1"/>
  <c r="X69" i="1" s="1"/>
  <c r="T69" i="1"/>
  <c r="W69" i="1" s="1"/>
  <c r="Z69" i="1" s="1"/>
  <c r="S69" i="1"/>
  <c r="R69" i="1"/>
  <c r="Q69" i="1"/>
  <c r="O69" i="1"/>
  <c r="P69" i="1" s="1"/>
  <c r="N69" i="1"/>
  <c r="L69" i="1"/>
  <c r="M69" i="1" s="1"/>
  <c r="K69" i="1"/>
  <c r="I69" i="1"/>
  <c r="J69" i="1" s="1"/>
  <c r="H69" i="1"/>
  <c r="F69" i="1"/>
  <c r="G69" i="1" s="1"/>
  <c r="E69" i="1"/>
  <c r="U68" i="1"/>
  <c r="V68" i="1" s="1"/>
  <c r="T68" i="1"/>
  <c r="W68" i="1" s="1"/>
  <c r="Z68" i="1" s="1"/>
  <c r="R68" i="1"/>
  <c r="X68" i="1" s="1"/>
  <c r="Q68" i="1"/>
  <c r="P68" i="1"/>
  <c r="O68" i="1"/>
  <c r="N68" i="1"/>
  <c r="L68" i="1"/>
  <c r="M68" i="1" s="1"/>
  <c r="K68" i="1"/>
  <c r="J68" i="1"/>
  <c r="I68" i="1"/>
  <c r="H68" i="1"/>
  <c r="F68" i="1"/>
  <c r="E68" i="1"/>
  <c r="G68" i="1" s="1"/>
  <c r="U67" i="1"/>
  <c r="X67" i="1" s="1"/>
  <c r="T67" i="1"/>
  <c r="R67" i="1"/>
  <c r="S67" i="1" s="1"/>
  <c r="Q67" i="1"/>
  <c r="W67" i="1" s="1"/>
  <c r="Z67" i="1" s="1"/>
  <c r="O67" i="1"/>
  <c r="P67" i="1" s="1"/>
  <c r="N67" i="1"/>
  <c r="L67" i="1"/>
  <c r="M67" i="1" s="1"/>
  <c r="K67" i="1"/>
  <c r="I67" i="1"/>
  <c r="J67" i="1" s="1"/>
  <c r="H67" i="1"/>
  <c r="G67" i="1"/>
  <c r="F67" i="1"/>
  <c r="E67" i="1"/>
  <c r="X66" i="1"/>
  <c r="AA66" i="1" s="1"/>
  <c r="V66" i="1"/>
  <c r="U66" i="1"/>
  <c r="T66" i="1"/>
  <c r="W66" i="1" s="1"/>
  <c r="Z66" i="1" s="1"/>
  <c r="R66" i="1"/>
  <c r="S66" i="1" s="1"/>
  <c r="Q66" i="1"/>
  <c r="P66" i="1"/>
  <c r="O66" i="1"/>
  <c r="N66" i="1"/>
  <c r="L66" i="1"/>
  <c r="M66" i="1" s="1"/>
  <c r="K66" i="1"/>
  <c r="I66" i="1"/>
  <c r="J66" i="1" s="1"/>
  <c r="H66" i="1"/>
  <c r="F66" i="1"/>
  <c r="G66" i="1" s="1"/>
  <c r="E66" i="1"/>
  <c r="W65" i="1"/>
  <c r="Z65" i="1" s="1"/>
  <c r="U65" i="1"/>
  <c r="V65" i="1" s="1"/>
  <c r="T65" i="1"/>
  <c r="R65" i="1"/>
  <c r="S65" i="1" s="1"/>
  <c r="Q65" i="1"/>
  <c r="O65" i="1"/>
  <c r="X65" i="1" s="1"/>
  <c r="N65" i="1"/>
  <c r="M65" i="1"/>
  <c r="L65" i="1"/>
  <c r="K65" i="1"/>
  <c r="I65" i="1"/>
  <c r="J65" i="1" s="1"/>
  <c r="H65" i="1"/>
  <c r="G65" i="1"/>
  <c r="F65" i="1"/>
  <c r="E65" i="1"/>
  <c r="V64" i="1"/>
  <c r="U64" i="1"/>
  <c r="X64" i="1" s="1"/>
  <c r="T64" i="1"/>
  <c r="S64" i="1"/>
  <c r="R64" i="1"/>
  <c r="Q64" i="1"/>
  <c r="O64" i="1"/>
  <c r="P64" i="1" s="1"/>
  <c r="N64" i="1"/>
  <c r="W64" i="1" s="1"/>
  <c r="Z64" i="1" s="1"/>
  <c r="L64" i="1"/>
  <c r="M64" i="1" s="1"/>
  <c r="K64" i="1"/>
  <c r="I64" i="1"/>
  <c r="J64" i="1" s="1"/>
  <c r="H64" i="1"/>
  <c r="F64" i="1"/>
  <c r="G64" i="1" s="1"/>
  <c r="E64" i="1"/>
  <c r="U63" i="1"/>
  <c r="X63" i="1" s="1"/>
  <c r="T63" i="1"/>
  <c r="W63" i="1" s="1"/>
  <c r="Z63" i="1" s="1"/>
  <c r="S63" i="1"/>
  <c r="R63" i="1"/>
  <c r="Q63" i="1"/>
  <c r="O63" i="1"/>
  <c r="N63" i="1"/>
  <c r="P63" i="1" s="1"/>
  <c r="M63" i="1"/>
  <c r="L63" i="1"/>
  <c r="K63" i="1"/>
  <c r="J63" i="1"/>
  <c r="I63" i="1"/>
  <c r="H63" i="1"/>
  <c r="F63" i="1"/>
  <c r="G63" i="1" s="1"/>
  <c r="E63" i="1"/>
  <c r="U61" i="1"/>
  <c r="X61" i="1" s="1"/>
  <c r="T61" i="1"/>
  <c r="W61" i="1" s="1"/>
  <c r="Z61" i="1" s="1"/>
  <c r="R61" i="1"/>
  <c r="S61" i="1" s="1"/>
  <c r="Q61" i="1"/>
  <c r="O61" i="1"/>
  <c r="P61" i="1" s="1"/>
  <c r="N61" i="1"/>
  <c r="L61" i="1"/>
  <c r="M61" i="1" s="1"/>
  <c r="K61" i="1"/>
  <c r="I61" i="1"/>
  <c r="J61" i="1" s="1"/>
  <c r="H61" i="1"/>
  <c r="F61" i="1"/>
  <c r="G61" i="1" s="1"/>
  <c r="E61" i="1"/>
  <c r="U60" i="1"/>
  <c r="X60" i="1" s="1"/>
  <c r="T60" i="1"/>
  <c r="W60" i="1" s="1"/>
  <c r="Z60" i="1" s="1"/>
  <c r="S60" i="1"/>
  <c r="R60" i="1"/>
  <c r="Q60" i="1"/>
  <c r="O60" i="1"/>
  <c r="P60" i="1" s="1"/>
  <c r="N60" i="1"/>
  <c r="L60" i="1"/>
  <c r="M60" i="1" s="1"/>
  <c r="K60" i="1"/>
  <c r="I60" i="1"/>
  <c r="J60" i="1" s="1"/>
  <c r="H60" i="1"/>
  <c r="F60" i="1"/>
  <c r="G60" i="1" s="1"/>
  <c r="E60" i="1"/>
  <c r="U59" i="1"/>
  <c r="X59" i="1" s="1"/>
  <c r="T59" i="1"/>
  <c r="W59" i="1" s="1"/>
  <c r="Z59" i="1" s="1"/>
  <c r="R59" i="1"/>
  <c r="S59" i="1" s="1"/>
  <c r="Q59" i="1"/>
  <c r="O59" i="1"/>
  <c r="P59" i="1" s="1"/>
  <c r="N59" i="1"/>
  <c r="L59" i="1"/>
  <c r="M59" i="1" s="1"/>
  <c r="K59" i="1"/>
  <c r="J59" i="1"/>
  <c r="I59" i="1"/>
  <c r="H59" i="1"/>
  <c r="F59" i="1"/>
  <c r="G59" i="1" s="1"/>
  <c r="E59" i="1"/>
  <c r="U58" i="1"/>
  <c r="X58" i="1" s="1"/>
  <c r="T58" i="1"/>
  <c r="W58" i="1" s="1"/>
  <c r="Z58" i="1" s="1"/>
  <c r="R58" i="1"/>
  <c r="S58" i="1" s="1"/>
  <c r="Q58" i="1"/>
  <c r="O58" i="1"/>
  <c r="P58" i="1" s="1"/>
  <c r="N58" i="1"/>
  <c r="L58" i="1"/>
  <c r="M58" i="1" s="1"/>
  <c r="K58" i="1"/>
  <c r="I58" i="1"/>
  <c r="J58" i="1" s="1"/>
  <c r="H58" i="1"/>
  <c r="F58" i="1"/>
  <c r="G58" i="1" s="1"/>
  <c r="E58" i="1"/>
  <c r="X57" i="1"/>
  <c r="AA57" i="1" s="1"/>
  <c r="U57" i="1"/>
  <c r="V57" i="1" s="1"/>
  <c r="T57" i="1"/>
  <c r="W57" i="1" s="1"/>
  <c r="Z57" i="1" s="1"/>
  <c r="R57" i="1"/>
  <c r="S57" i="1" s="1"/>
  <c r="Q57" i="1"/>
  <c r="P57" i="1"/>
  <c r="O57" i="1"/>
  <c r="N57" i="1"/>
  <c r="L57" i="1"/>
  <c r="M57" i="1" s="1"/>
  <c r="K57" i="1"/>
  <c r="I57" i="1"/>
  <c r="J57" i="1" s="1"/>
  <c r="H57" i="1"/>
  <c r="F57" i="1"/>
  <c r="G57" i="1" s="1"/>
  <c r="E57" i="1"/>
  <c r="U55" i="1"/>
  <c r="X55" i="1" s="1"/>
  <c r="T55" i="1"/>
  <c r="W55" i="1" s="1"/>
  <c r="Z55" i="1" s="1"/>
  <c r="R55" i="1"/>
  <c r="S55" i="1" s="1"/>
  <c r="Q55" i="1"/>
  <c r="O55" i="1"/>
  <c r="P55" i="1" s="1"/>
  <c r="N55" i="1"/>
  <c r="M55" i="1"/>
  <c r="L55" i="1"/>
  <c r="K55" i="1"/>
  <c r="I55" i="1"/>
  <c r="J55" i="1" s="1"/>
  <c r="H55" i="1"/>
  <c r="F55" i="1"/>
  <c r="G55" i="1" s="1"/>
  <c r="E55" i="1"/>
  <c r="U54" i="1"/>
  <c r="X54" i="1" s="1"/>
  <c r="T54" i="1"/>
  <c r="W54" i="1" s="1"/>
  <c r="Z54" i="1" s="1"/>
  <c r="R54" i="1"/>
  <c r="S54" i="1" s="1"/>
  <c r="Q54" i="1"/>
  <c r="O54" i="1"/>
  <c r="P54" i="1" s="1"/>
  <c r="N54" i="1"/>
  <c r="L54" i="1"/>
  <c r="M54" i="1" s="1"/>
  <c r="K54" i="1"/>
  <c r="I54" i="1"/>
  <c r="J54" i="1" s="1"/>
  <c r="H54" i="1"/>
  <c r="F54" i="1"/>
  <c r="G54" i="1" s="1"/>
  <c r="E54" i="1"/>
  <c r="U53" i="1"/>
  <c r="X53" i="1" s="1"/>
  <c r="T53" i="1"/>
  <c r="W53" i="1" s="1"/>
  <c r="Z53" i="1" s="1"/>
  <c r="S53" i="1"/>
  <c r="R53" i="1"/>
  <c r="Q53" i="1"/>
  <c r="O53" i="1"/>
  <c r="P53" i="1" s="1"/>
  <c r="N53" i="1"/>
  <c r="L53" i="1"/>
  <c r="M53" i="1" s="1"/>
  <c r="K53" i="1"/>
  <c r="I53" i="1"/>
  <c r="J53" i="1" s="1"/>
  <c r="H53" i="1"/>
  <c r="F53" i="1"/>
  <c r="G53" i="1" s="1"/>
  <c r="E53" i="1"/>
  <c r="U52" i="1"/>
  <c r="X52" i="1" s="1"/>
  <c r="T52" i="1"/>
  <c r="W52" i="1" s="1"/>
  <c r="Z52" i="1" s="1"/>
  <c r="R52" i="1"/>
  <c r="S52" i="1" s="1"/>
  <c r="Q52" i="1"/>
  <c r="O52" i="1"/>
  <c r="P52" i="1" s="1"/>
  <c r="N52" i="1"/>
  <c r="L52" i="1"/>
  <c r="M52" i="1" s="1"/>
  <c r="K52" i="1"/>
  <c r="J52" i="1"/>
  <c r="I52" i="1"/>
  <c r="H52" i="1"/>
  <c r="F52" i="1"/>
  <c r="G52" i="1" s="1"/>
  <c r="E52" i="1"/>
  <c r="U50" i="1"/>
  <c r="X50" i="1" s="1"/>
  <c r="T50" i="1"/>
  <c r="W50" i="1" s="1"/>
  <c r="Z50" i="1" s="1"/>
  <c r="R50" i="1"/>
  <c r="S50" i="1" s="1"/>
  <c r="Q50" i="1"/>
  <c r="O50" i="1"/>
  <c r="P50" i="1" s="1"/>
  <c r="N50" i="1"/>
  <c r="L50" i="1"/>
  <c r="M50" i="1" s="1"/>
  <c r="K50" i="1"/>
  <c r="I50" i="1"/>
  <c r="J50" i="1" s="1"/>
  <c r="H50" i="1"/>
  <c r="F50" i="1"/>
  <c r="G50" i="1" s="1"/>
  <c r="E50" i="1"/>
  <c r="U48" i="1"/>
  <c r="X48" i="1" s="1"/>
  <c r="T48" i="1"/>
  <c r="W48" i="1" s="1"/>
  <c r="Z48" i="1" s="1"/>
  <c r="R48" i="1"/>
  <c r="S48" i="1" s="1"/>
  <c r="Q48" i="1"/>
  <c r="O48" i="1"/>
  <c r="P48" i="1" s="1"/>
  <c r="N48" i="1"/>
  <c r="L48" i="1"/>
  <c r="M48" i="1" s="1"/>
  <c r="K48" i="1"/>
  <c r="I48" i="1"/>
  <c r="J48" i="1" s="1"/>
  <c r="H48" i="1"/>
  <c r="F48" i="1"/>
  <c r="G48" i="1" s="1"/>
  <c r="E48" i="1"/>
  <c r="U47" i="1"/>
  <c r="X47" i="1" s="1"/>
  <c r="T47" i="1"/>
  <c r="W47" i="1" s="1"/>
  <c r="Z47" i="1" s="1"/>
  <c r="S47" i="1"/>
  <c r="R47" i="1"/>
  <c r="Q47" i="1"/>
  <c r="O47" i="1"/>
  <c r="P47" i="1" s="1"/>
  <c r="N47" i="1"/>
  <c r="L47" i="1"/>
  <c r="M47" i="1" s="1"/>
  <c r="K47" i="1"/>
  <c r="I47" i="1"/>
  <c r="J47" i="1" s="1"/>
  <c r="H47" i="1"/>
  <c r="F47" i="1"/>
  <c r="G47" i="1" s="1"/>
  <c r="E47" i="1"/>
  <c r="U46" i="1"/>
  <c r="X46" i="1" s="1"/>
  <c r="T46" i="1"/>
  <c r="W46" i="1" s="1"/>
  <c r="Z46" i="1" s="1"/>
  <c r="R46" i="1"/>
  <c r="S46" i="1" s="1"/>
  <c r="Q46" i="1"/>
  <c r="O46" i="1"/>
  <c r="P46" i="1" s="1"/>
  <c r="N46" i="1"/>
  <c r="L46" i="1"/>
  <c r="M46" i="1" s="1"/>
  <c r="K46" i="1"/>
  <c r="J46" i="1"/>
  <c r="I46" i="1"/>
  <c r="H46" i="1"/>
  <c r="F46" i="1"/>
  <c r="G46" i="1" s="1"/>
  <c r="E46" i="1"/>
  <c r="U44" i="1"/>
  <c r="X44" i="1" s="1"/>
  <c r="T44" i="1"/>
  <c r="W44" i="1" s="1"/>
  <c r="Z44" i="1" s="1"/>
  <c r="R44" i="1"/>
  <c r="S44" i="1" s="1"/>
  <c r="Q44" i="1"/>
  <c r="O44" i="1"/>
  <c r="P44" i="1" s="1"/>
  <c r="N44" i="1"/>
  <c r="L44" i="1"/>
  <c r="M44" i="1" s="1"/>
  <c r="K44" i="1"/>
  <c r="I44" i="1"/>
  <c r="J44" i="1" s="1"/>
  <c r="H44" i="1"/>
  <c r="F44" i="1"/>
  <c r="G44" i="1" s="1"/>
  <c r="E44" i="1"/>
  <c r="U43" i="1"/>
  <c r="X43" i="1" s="1"/>
  <c r="T43" i="1"/>
  <c r="W43" i="1" s="1"/>
  <c r="Z43" i="1" s="1"/>
  <c r="S43" i="1"/>
  <c r="R43" i="1"/>
  <c r="Q43" i="1"/>
  <c r="O43" i="1"/>
  <c r="P43" i="1" s="1"/>
  <c r="N43" i="1"/>
  <c r="L43" i="1"/>
  <c r="M43" i="1" s="1"/>
  <c r="K43" i="1"/>
  <c r="I43" i="1"/>
  <c r="J43" i="1" s="1"/>
  <c r="H43" i="1"/>
  <c r="F43" i="1"/>
  <c r="G43" i="1" s="1"/>
  <c r="E43" i="1"/>
  <c r="U42" i="1"/>
  <c r="X42" i="1" s="1"/>
  <c r="T42" i="1"/>
  <c r="W42" i="1" s="1"/>
  <c r="Z42" i="1" s="1"/>
  <c r="R42" i="1"/>
  <c r="S42" i="1" s="1"/>
  <c r="Q42" i="1"/>
  <c r="O42" i="1"/>
  <c r="P42" i="1" s="1"/>
  <c r="N42" i="1"/>
  <c r="L42" i="1"/>
  <c r="M42" i="1" s="1"/>
  <c r="K42" i="1"/>
  <c r="J42" i="1"/>
  <c r="I42" i="1"/>
  <c r="H42" i="1"/>
  <c r="F42" i="1"/>
  <c r="G42" i="1" s="1"/>
  <c r="E42" i="1"/>
  <c r="U41" i="1"/>
  <c r="X41" i="1" s="1"/>
  <c r="T41" i="1"/>
  <c r="W41" i="1" s="1"/>
  <c r="Z41" i="1" s="1"/>
  <c r="R41" i="1"/>
  <c r="S41" i="1" s="1"/>
  <c r="Q41" i="1"/>
  <c r="O41" i="1"/>
  <c r="P41" i="1" s="1"/>
  <c r="N41" i="1"/>
  <c r="L41" i="1"/>
  <c r="M41" i="1" s="1"/>
  <c r="K41" i="1"/>
  <c r="I41" i="1"/>
  <c r="J41" i="1" s="1"/>
  <c r="H41" i="1"/>
  <c r="F41" i="1"/>
  <c r="G41" i="1" s="1"/>
  <c r="E41" i="1"/>
  <c r="X40" i="1"/>
  <c r="AA40" i="1" s="1"/>
  <c r="U40" i="1"/>
  <c r="V40" i="1" s="1"/>
  <c r="T40" i="1"/>
  <c r="W40" i="1" s="1"/>
  <c r="Z40" i="1" s="1"/>
  <c r="R40" i="1"/>
  <c r="S40" i="1" s="1"/>
  <c r="Q40" i="1"/>
  <c r="P40" i="1"/>
  <c r="O40" i="1"/>
  <c r="N40" i="1"/>
  <c r="L40" i="1"/>
  <c r="M40" i="1" s="1"/>
  <c r="K40" i="1"/>
  <c r="I40" i="1"/>
  <c r="J40" i="1" s="1"/>
  <c r="H40" i="1"/>
  <c r="F40" i="1"/>
  <c r="G40" i="1" s="1"/>
  <c r="E40" i="1"/>
  <c r="W39" i="1"/>
  <c r="Z39" i="1" s="1"/>
  <c r="U39" i="1"/>
  <c r="V39" i="1" s="1"/>
  <c r="T39" i="1"/>
  <c r="R39" i="1"/>
  <c r="S39" i="1" s="1"/>
  <c r="Q39" i="1"/>
  <c r="O39" i="1"/>
  <c r="P39" i="1" s="1"/>
  <c r="N39" i="1"/>
  <c r="L39" i="1"/>
  <c r="M39" i="1" s="1"/>
  <c r="K39" i="1"/>
  <c r="I39" i="1"/>
  <c r="J39" i="1" s="1"/>
  <c r="H39" i="1"/>
  <c r="G39" i="1"/>
  <c r="F39" i="1"/>
  <c r="E39" i="1"/>
  <c r="V38" i="1"/>
  <c r="U38" i="1"/>
  <c r="X38" i="1" s="1"/>
  <c r="T38" i="1"/>
  <c r="W38" i="1" s="1"/>
  <c r="Z38" i="1" s="1"/>
  <c r="R38" i="1"/>
  <c r="S38" i="1" s="1"/>
  <c r="Q38" i="1"/>
  <c r="O38" i="1"/>
  <c r="P38" i="1" s="1"/>
  <c r="N38" i="1"/>
  <c r="L38" i="1"/>
  <c r="M38" i="1" s="1"/>
  <c r="K38" i="1"/>
  <c r="I38" i="1"/>
  <c r="J38" i="1" s="1"/>
  <c r="H38" i="1"/>
  <c r="F38" i="1"/>
  <c r="G38" i="1" s="1"/>
  <c r="E38" i="1"/>
  <c r="U37" i="1"/>
  <c r="X37" i="1" s="1"/>
  <c r="T37" i="1"/>
  <c r="W37" i="1" s="1"/>
  <c r="Z37" i="1" s="1"/>
  <c r="R37" i="1"/>
  <c r="S37" i="1" s="1"/>
  <c r="Q37" i="1"/>
  <c r="O37" i="1"/>
  <c r="P37" i="1" s="1"/>
  <c r="N37" i="1"/>
  <c r="M37" i="1"/>
  <c r="L37" i="1"/>
  <c r="K37" i="1"/>
  <c r="I37" i="1"/>
  <c r="J37" i="1" s="1"/>
  <c r="H37" i="1"/>
  <c r="F37" i="1"/>
  <c r="G37" i="1" s="1"/>
  <c r="E37" i="1"/>
  <c r="U36" i="1"/>
  <c r="X36" i="1" s="1"/>
  <c r="T36" i="1"/>
  <c r="W36" i="1" s="1"/>
  <c r="Z36" i="1" s="1"/>
  <c r="R36" i="1"/>
  <c r="S36" i="1" s="1"/>
  <c r="Q36" i="1"/>
  <c r="O36" i="1"/>
  <c r="P36" i="1" s="1"/>
  <c r="N36" i="1"/>
  <c r="L36" i="1"/>
  <c r="M36" i="1" s="1"/>
  <c r="K36" i="1"/>
  <c r="I36" i="1"/>
  <c r="J36" i="1" s="1"/>
  <c r="H36" i="1"/>
  <c r="F36" i="1"/>
  <c r="G36" i="1" s="1"/>
  <c r="E36" i="1"/>
  <c r="U35" i="1"/>
  <c r="X35" i="1" s="1"/>
  <c r="T35" i="1"/>
  <c r="W35" i="1" s="1"/>
  <c r="Z35" i="1" s="1"/>
  <c r="S35" i="1"/>
  <c r="R35" i="1"/>
  <c r="Q35" i="1"/>
  <c r="O35" i="1"/>
  <c r="P35" i="1" s="1"/>
  <c r="N35" i="1"/>
  <c r="L35" i="1"/>
  <c r="M35" i="1" s="1"/>
  <c r="K35" i="1"/>
  <c r="I35" i="1"/>
  <c r="J35" i="1" s="1"/>
  <c r="H35" i="1"/>
  <c r="F35" i="1"/>
  <c r="G35" i="1" s="1"/>
  <c r="E35" i="1"/>
  <c r="U34" i="1"/>
  <c r="X34" i="1" s="1"/>
  <c r="T34" i="1"/>
  <c r="W34" i="1" s="1"/>
  <c r="Z34" i="1" s="1"/>
  <c r="R34" i="1"/>
  <c r="S34" i="1" s="1"/>
  <c r="Q34" i="1"/>
  <c r="O34" i="1"/>
  <c r="P34" i="1" s="1"/>
  <c r="N34" i="1"/>
  <c r="L34" i="1"/>
  <c r="M34" i="1" s="1"/>
  <c r="K34" i="1"/>
  <c r="J34" i="1"/>
  <c r="I34" i="1"/>
  <c r="H34" i="1"/>
  <c r="F34" i="1"/>
  <c r="G34" i="1" s="1"/>
  <c r="E34" i="1"/>
  <c r="U33" i="1"/>
  <c r="X33" i="1" s="1"/>
  <c r="T33" i="1"/>
  <c r="W33" i="1" s="1"/>
  <c r="Z33" i="1" s="1"/>
  <c r="R33" i="1"/>
  <c r="Q33" i="1"/>
  <c r="S33" i="1" s="1"/>
  <c r="O33" i="1"/>
  <c r="P33" i="1" s="1"/>
  <c r="N33" i="1"/>
  <c r="L33" i="1"/>
  <c r="M33" i="1" s="1"/>
  <c r="K33" i="1"/>
  <c r="I33" i="1"/>
  <c r="J33" i="1" s="1"/>
  <c r="H33" i="1"/>
  <c r="F33" i="1"/>
  <c r="G33" i="1" s="1"/>
  <c r="E33" i="1"/>
  <c r="X32" i="1"/>
  <c r="AA32" i="1" s="1"/>
  <c r="U32" i="1"/>
  <c r="V32" i="1" s="1"/>
  <c r="T32" i="1"/>
  <c r="W32" i="1" s="1"/>
  <c r="Z32" i="1" s="1"/>
  <c r="R32" i="1"/>
  <c r="S32" i="1" s="1"/>
  <c r="Q32" i="1"/>
  <c r="P32" i="1"/>
  <c r="O32" i="1"/>
  <c r="N32" i="1"/>
  <c r="L32" i="1"/>
  <c r="M32" i="1" s="1"/>
  <c r="K32" i="1"/>
  <c r="I32" i="1"/>
  <c r="J32" i="1" s="1"/>
  <c r="H32" i="1"/>
  <c r="F32" i="1"/>
  <c r="G32" i="1" s="1"/>
  <c r="E32" i="1"/>
  <c r="W31" i="1"/>
  <c r="Z31" i="1" s="1"/>
  <c r="U31" i="1"/>
  <c r="V31" i="1" s="1"/>
  <c r="T31" i="1"/>
  <c r="R31" i="1"/>
  <c r="S31" i="1" s="1"/>
  <c r="Q31" i="1"/>
  <c r="O31" i="1"/>
  <c r="P31" i="1" s="1"/>
  <c r="N31" i="1"/>
  <c r="L31" i="1"/>
  <c r="M31" i="1" s="1"/>
  <c r="K31" i="1"/>
  <c r="I31" i="1"/>
  <c r="J31" i="1" s="1"/>
  <c r="H31" i="1"/>
  <c r="G31" i="1"/>
  <c r="F31" i="1"/>
  <c r="E31" i="1"/>
  <c r="V30" i="1"/>
  <c r="U30" i="1"/>
  <c r="X30" i="1" s="1"/>
  <c r="T30" i="1"/>
  <c r="W30" i="1" s="1"/>
  <c r="Z30" i="1" s="1"/>
  <c r="S30" i="1"/>
  <c r="R30" i="1"/>
  <c r="Q30" i="1"/>
  <c r="O30" i="1"/>
  <c r="P30" i="1" s="1"/>
  <c r="N30" i="1"/>
  <c r="L30" i="1"/>
  <c r="M30" i="1" s="1"/>
  <c r="K30" i="1"/>
  <c r="I30" i="1"/>
  <c r="J30" i="1" s="1"/>
  <c r="H30" i="1"/>
  <c r="F30" i="1"/>
  <c r="G30" i="1" s="1"/>
  <c r="E30" i="1"/>
  <c r="U29" i="1"/>
  <c r="X29" i="1" s="1"/>
  <c r="T29" i="1"/>
  <c r="W29" i="1" s="1"/>
  <c r="Z29" i="1" s="1"/>
  <c r="R29" i="1"/>
  <c r="S29" i="1" s="1"/>
  <c r="Q29" i="1"/>
  <c r="O29" i="1"/>
  <c r="P29" i="1" s="1"/>
  <c r="N29" i="1"/>
  <c r="M29" i="1"/>
  <c r="L29" i="1"/>
  <c r="K29" i="1"/>
  <c r="I29" i="1"/>
  <c r="J29" i="1" s="1"/>
  <c r="H29" i="1"/>
  <c r="F29" i="1"/>
  <c r="G29" i="1" s="1"/>
  <c r="E29" i="1"/>
  <c r="U28" i="1"/>
  <c r="X28" i="1" s="1"/>
  <c r="T28" i="1"/>
  <c r="W28" i="1" s="1"/>
  <c r="Z28" i="1" s="1"/>
  <c r="R28" i="1"/>
  <c r="S28" i="1" s="1"/>
  <c r="Q28" i="1"/>
  <c r="O28" i="1"/>
  <c r="P28" i="1" s="1"/>
  <c r="N28" i="1"/>
  <c r="L28" i="1"/>
  <c r="M28" i="1" s="1"/>
  <c r="K28" i="1"/>
  <c r="I28" i="1"/>
  <c r="J28" i="1" s="1"/>
  <c r="H28" i="1"/>
  <c r="F28" i="1"/>
  <c r="G28" i="1" s="1"/>
  <c r="E28" i="1"/>
  <c r="U27" i="1"/>
  <c r="X27" i="1" s="1"/>
  <c r="T27" i="1"/>
  <c r="W27" i="1" s="1"/>
  <c r="Z27" i="1" s="1"/>
  <c r="S27" i="1"/>
  <c r="R27" i="1"/>
  <c r="Q27" i="1"/>
  <c r="O27" i="1"/>
  <c r="P27" i="1" s="1"/>
  <c r="N27" i="1"/>
  <c r="L27" i="1"/>
  <c r="M27" i="1" s="1"/>
  <c r="K27" i="1"/>
  <c r="I27" i="1"/>
  <c r="J27" i="1" s="1"/>
  <c r="H27" i="1"/>
  <c r="F27" i="1"/>
  <c r="G27" i="1" s="1"/>
  <c r="E27" i="1"/>
  <c r="U26" i="1"/>
  <c r="X26" i="1" s="1"/>
  <c r="T26" i="1"/>
  <c r="W26" i="1" s="1"/>
  <c r="Z26" i="1" s="1"/>
  <c r="R26" i="1"/>
  <c r="S26" i="1" s="1"/>
  <c r="Q26" i="1"/>
  <c r="O26" i="1"/>
  <c r="P26" i="1" s="1"/>
  <c r="N26" i="1"/>
  <c r="L26" i="1"/>
  <c r="M26" i="1" s="1"/>
  <c r="K26" i="1"/>
  <c r="J26" i="1"/>
  <c r="I26" i="1"/>
  <c r="H26" i="1"/>
  <c r="F26" i="1"/>
  <c r="G26" i="1" s="1"/>
  <c r="E26" i="1"/>
  <c r="U25" i="1"/>
  <c r="X25" i="1" s="1"/>
  <c r="T25" i="1"/>
  <c r="W25" i="1" s="1"/>
  <c r="Z25" i="1" s="1"/>
  <c r="R25" i="1"/>
  <c r="S25" i="1" s="1"/>
  <c r="Q25" i="1"/>
  <c r="O25" i="1"/>
  <c r="P25" i="1" s="1"/>
  <c r="N25" i="1"/>
  <c r="L25" i="1"/>
  <c r="M25" i="1" s="1"/>
  <c r="K25" i="1"/>
  <c r="I25" i="1"/>
  <c r="J25" i="1" s="1"/>
  <c r="H25" i="1"/>
  <c r="F25" i="1"/>
  <c r="G25" i="1" s="1"/>
  <c r="E25" i="1"/>
  <c r="X24" i="1"/>
  <c r="AA24" i="1" s="1"/>
  <c r="U24" i="1"/>
  <c r="V24" i="1" s="1"/>
  <c r="T24" i="1"/>
  <c r="W24" i="1" s="1"/>
  <c r="Z24" i="1" s="1"/>
  <c r="R24" i="1"/>
  <c r="S24" i="1" s="1"/>
  <c r="Q24" i="1"/>
  <c r="P24" i="1"/>
  <c r="O24" i="1"/>
  <c r="N24" i="1"/>
  <c r="L24" i="1"/>
  <c r="M24" i="1" s="1"/>
  <c r="K24" i="1"/>
  <c r="I24" i="1"/>
  <c r="J24" i="1" s="1"/>
  <c r="H24" i="1"/>
  <c r="F24" i="1"/>
  <c r="G24" i="1" s="1"/>
  <c r="E24" i="1"/>
  <c r="U22" i="1"/>
  <c r="X22" i="1" s="1"/>
  <c r="T22" i="1"/>
  <c r="W22" i="1" s="1"/>
  <c r="Z22" i="1" s="1"/>
  <c r="R22" i="1"/>
  <c r="S22" i="1" s="1"/>
  <c r="Q22" i="1"/>
  <c r="O22" i="1"/>
  <c r="P22" i="1" s="1"/>
  <c r="N22" i="1"/>
  <c r="L22" i="1"/>
  <c r="M22" i="1" s="1"/>
  <c r="K22" i="1"/>
  <c r="I22" i="1"/>
  <c r="J22" i="1" s="1"/>
  <c r="H22" i="1"/>
  <c r="F22" i="1"/>
  <c r="G22" i="1" s="1"/>
  <c r="E22" i="1"/>
  <c r="U21" i="1"/>
  <c r="X21" i="1" s="1"/>
  <c r="T21" i="1"/>
  <c r="W21" i="1" s="1"/>
  <c r="Z21" i="1" s="1"/>
  <c r="S21" i="1"/>
  <c r="R21" i="1"/>
  <c r="Q21" i="1"/>
  <c r="O21" i="1"/>
  <c r="P21" i="1" s="1"/>
  <c r="N21" i="1"/>
  <c r="L21" i="1"/>
  <c r="M21" i="1" s="1"/>
  <c r="K21" i="1"/>
  <c r="I21" i="1"/>
  <c r="J21" i="1" s="1"/>
  <c r="H21" i="1"/>
  <c r="F21" i="1"/>
  <c r="G21" i="1" s="1"/>
  <c r="E21" i="1"/>
  <c r="U20" i="1"/>
  <c r="X20" i="1" s="1"/>
  <c r="T20" i="1"/>
  <c r="W20" i="1" s="1"/>
  <c r="Z20" i="1" s="1"/>
  <c r="R20" i="1"/>
  <c r="S20" i="1" s="1"/>
  <c r="Q20" i="1"/>
  <c r="O20" i="1"/>
  <c r="P20" i="1" s="1"/>
  <c r="N20" i="1"/>
  <c r="L20" i="1"/>
  <c r="M20" i="1" s="1"/>
  <c r="K20" i="1"/>
  <c r="J20" i="1"/>
  <c r="I20" i="1"/>
  <c r="H20" i="1"/>
  <c r="F20" i="1"/>
  <c r="G20" i="1" s="1"/>
  <c r="E20" i="1"/>
  <c r="U19" i="1"/>
  <c r="X19" i="1" s="1"/>
  <c r="T19" i="1"/>
  <c r="W19" i="1" s="1"/>
  <c r="Z19" i="1" s="1"/>
  <c r="R19" i="1"/>
  <c r="Q19" i="1"/>
  <c r="S19" i="1" s="1"/>
  <c r="O19" i="1"/>
  <c r="P19" i="1" s="1"/>
  <c r="N19" i="1"/>
  <c r="L19" i="1"/>
  <c r="M19" i="1" s="1"/>
  <c r="K19" i="1"/>
  <c r="I19" i="1"/>
  <c r="J19" i="1" s="1"/>
  <c r="H19" i="1"/>
  <c r="F19" i="1"/>
  <c r="G19" i="1" s="1"/>
  <c r="E19" i="1"/>
  <c r="X18" i="1"/>
  <c r="AA18" i="1" s="1"/>
  <c r="U18" i="1"/>
  <c r="V18" i="1" s="1"/>
  <c r="T18" i="1"/>
  <c r="W18" i="1" s="1"/>
  <c r="Z18" i="1" s="1"/>
  <c r="R18" i="1"/>
  <c r="S18" i="1" s="1"/>
  <c r="Q18" i="1"/>
  <c r="P18" i="1"/>
  <c r="O18" i="1"/>
  <c r="N18" i="1"/>
  <c r="L18" i="1"/>
  <c r="M18" i="1" s="1"/>
  <c r="K18" i="1"/>
  <c r="I18" i="1"/>
  <c r="J18" i="1" s="1"/>
  <c r="H18" i="1"/>
  <c r="F18" i="1"/>
  <c r="G18" i="1" s="1"/>
  <c r="E18" i="1"/>
  <c r="W17" i="1"/>
  <c r="Z17" i="1" s="1"/>
  <c r="U17" i="1"/>
  <c r="V17" i="1" s="1"/>
  <c r="T17" i="1"/>
  <c r="R17" i="1"/>
  <c r="S17" i="1" s="1"/>
  <c r="Q17" i="1"/>
  <c r="O17" i="1"/>
  <c r="P17" i="1" s="1"/>
  <c r="N17" i="1"/>
  <c r="L17" i="1"/>
  <c r="M17" i="1" s="1"/>
  <c r="K17" i="1"/>
  <c r="I17" i="1"/>
  <c r="J17" i="1" s="1"/>
  <c r="H17" i="1"/>
  <c r="G17" i="1"/>
  <c r="F17" i="1"/>
  <c r="E17" i="1"/>
  <c r="V16" i="1"/>
  <c r="U16" i="1"/>
  <c r="X16" i="1" s="1"/>
  <c r="T16" i="1"/>
  <c r="W16" i="1" s="1"/>
  <c r="Z16" i="1" s="1"/>
  <c r="R16" i="1"/>
  <c r="S16" i="1" s="1"/>
  <c r="Q16" i="1"/>
  <c r="O16" i="1"/>
  <c r="P16" i="1" s="1"/>
  <c r="N16" i="1"/>
  <c r="L16" i="1"/>
  <c r="M16" i="1" s="1"/>
  <c r="K16" i="1"/>
  <c r="I16" i="1"/>
  <c r="J16" i="1" s="1"/>
  <c r="H16" i="1"/>
  <c r="F16" i="1"/>
  <c r="G16" i="1" s="1"/>
  <c r="E16" i="1"/>
  <c r="U15" i="1"/>
  <c r="X15" i="1" s="1"/>
  <c r="T15" i="1"/>
  <c r="W15" i="1" s="1"/>
  <c r="Z15" i="1" s="1"/>
  <c r="R15" i="1"/>
  <c r="S15" i="1" s="1"/>
  <c r="Q15" i="1"/>
  <c r="O15" i="1"/>
  <c r="P15" i="1" s="1"/>
  <c r="N15" i="1"/>
  <c r="M15" i="1"/>
  <c r="L15" i="1"/>
  <c r="K15" i="1"/>
  <c r="I15" i="1"/>
  <c r="J15" i="1" s="1"/>
  <c r="H15" i="1"/>
  <c r="F15" i="1"/>
  <c r="G15" i="1" s="1"/>
  <c r="E15" i="1"/>
  <c r="U14" i="1"/>
  <c r="X14" i="1" s="1"/>
  <c r="T14" i="1"/>
  <c r="W14" i="1" s="1"/>
  <c r="Z14" i="1" s="1"/>
  <c r="R14" i="1"/>
  <c r="S14" i="1" s="1"/>
  <c r="Q14" i="1"/>
  <c r="O14" i="1"/>
  <c r="P14" i="1" s="1"/>
  <c r="N14" i="1"/>
  <c r="L14" i="1"/>
  <c r="M14" i="1" s="1"/>
  <c r="K14" i="1"/>
  <c r="I14" i="1"/>
  <c r="J14" i="1" s="1"/>
  <c r="H14" i="1"/>
  <c r="F14" i="1"/>
  <c r="G14" i="1" s="1"/>
  <c r="E14" i="1"/>
  <c r="U13" i="1"/>
  <c r="X13" i="1" s="1"/>
  <c r="T13" i="1"/>
  <c r="W13" i="1" s="1"/>
  <c r="Z13" i="1" s="1"/>
  <c r="S13" i="1"/>
  <c r="R13" i="1"/>
  <c r="Q13" i="1"/>
  <c r="O13" i="1"/>
  <c r="P13" i="1" s="1"/>
  <c r="N13" i="1"/>
  <c r="L13" i="1"/>
  <c r="M13" i="1" s="1"/>
  <c r="K13" i="1"/>
  <c r="I13" i="1"/>
  <c r="J13" i="1" s="1"/>
  <c r="H13" i="1"/>
  <c r="F13" i="1"/>
  <c r="G13" i="1" s="1"/>
  <c r="E13" i="1"/>
  <c r="E6" i="1"/>
  <c r="F6" i="1"/>
  <c r="G6" i="1" s="1"/>
  <c r="H6" i="1"/>
  <c r="I6" i="1"/>
  <c r="J6" i="1"/>
  <c r="K6" i="1"/>
  <c r="L6" i="1"/>
  <c r="M6" i="1" s="1"/>
  <c r="N6" i="1"/>
  <c r="P6" i="1" s="1"/>
  <c r="O6" i="1"/>
  <c r="Q6" i="1"/>
  <c r="R6" i="1"/>
  <c r="S6" i="1" s="1"/>
  <c r="T6" i="1"/>
  <c r="V6" i="1" s="1"/>
  <c r="U6" i="1"/>
  <c r="X6" i="1" s="1"/>
  <c r="E7" i="1"/>
  <c r="G7" i="1" s="1"/>
  <c r="F7" i="1"/>
  <c r="H7" i="1"/>
  <c r="I7" i="1"/>
  <c r="J7" i="1"/>
  <c r="K7" i="1"/>
  <c r="L7" i="1"/>
  <c r="M7" i="1"/>
  <c r="N7" i="1"/>
  <c r="O7" i="1"/>
  <c r="P7" i="1" s="1"/>
  <c r="Q7" i="1"/>
  <c r="R7" i="1"/>
  <c r="S7" i="1" s="1"/>
  <c r="T7" i="1"/>
  <c r="U7" i="1"/>
  <c r="V7" i="1" s="1"/>
  <c r="W7" i="1"/>
  <c r="Z7" i="1" s="1"/>
  <c r="E8" i="1"/>
  <c r="F8" i="1"/>
  <c r="G8" i="1" s="1"/>
  <c r="H8" i="1"/>
  <c r="J8" i="1" s="1"/>
  <c r="I8" i="1"/>
  <c r="K8" i="1"/>
  <c r="L8" i="1"/>
  <c r="M8" i="1" s="1"/>
  <c r="N8" i="1"/>
  <c r="P8" i="1" s="1"/>
  <c r="O8" i="1"/>
  <c r="Q8" i="1"/>
  <c r="R8" i="1"/>
  <c r="S8" i="1" s="1"/>
  <c r="T8" i="1"/>
  <c r="W8" i="1" s="1"/>
  <c r="Z8" i="1" s="1"/>
  <c r="U8" i="1"/>
  <c r="X8" i="1" s="1"/>
  <c r="V8" i="1"/>
  <c r="E9" i="1"/>
  <c r="F9" i="1"/>
  <c r="G9" i="1"/>
  <c r="H9" i="1"/>
  <c r="I9" i="1"/>
  <c r="J9" i="1" s="1"/>
  <c r="K9" i="1"/>
  <c r="L9" i="1"/>
  <c r="M9" i="1"/>
  <c r="N9" i="1"/>
  <c r="O9" i="1"/>
  <c r="P9" i="1" s="1"/>
  <c r="Q9" i="1"/>
  <c r="S9" i="1" s="1"/>
  <c r="R9" i="1"/>
  <c r="T9" i="1"/>
  <c r="U9" i="1"/>
  <c r="X9" i="1" s="1"/>
  <c r="W9" i="1"/>
  <c r="Z9" i="1" s="1"/>
  <c r="E10" i="1"/>
  <c r="F10" i="1"/>
  <c r="G10" i="1" s="1"/>
  <c r="H10" i="1"/>
  <c r="J10" i="1" s="1"/>
  <c r="I10" i="1"/>
  <c r="K10" i="1"/>
  <c r="L10" i="1"/>
  <c r="M10" i="1"/>
  <c r="N10" i="1"/>
  <c r="W10" i="1" s="1"/>
  <c r="Z10" i="1" s="1"/>
  <c r="O10" i="1"/>
  <c r="P10" i="1"/>
  <c r="Q10" i="1"/>
  <c r="R10" i="1"/>
  <c r="S10" i="1" s="1"/>
  <c r="T10" i="1"/>
  <c r="U10" i="1"/>
  <c r="V10" i="1"/>
  <c r="X10" i="1"/>
  <c r="Y10" i="1" s="1"/>
  <c r="E11" i="1"/>
  <c r="F11" i="1"/>
  <c r="G11" i="1"/>
  <c r="H11" i="1"/>
  <c r="I11" i="1"/>
  <c r="J11" i="1" s="1"/>
  <c r="K11" i="1"/>
  <c r="M11" i="1" s="1"/>
  <c r="L11" i="1"/>
  <c r="N11" i="1"/>
  <c r="O11" i="1"/>
  <c r="P11" i="1" s="1"/>
  <c r="Q11" i="1"/>
  <c r="S11" i="1" s="1"/>
  <c r="R11" i="1"/>
  <c r="T11" i="1"/>
  <c r="U11" i="1"/>
  <c r="X11" i="1" s="1"/>
  <c r="V11" i="1"/>
  <c r="U5" i="1"/>
  <c r="T5" i="1"/>
  <c r="R5" i="1"/>
  <c r="Q5" i="1"/>
  <c r="O5" i="1"/>
  <c r="N5" i="1"/>
  <c r="L5" i="1"/>
  <c r="K5" i="1"/>
  <c r="I5" i="1"/>
  <c r="H5" i="1"/>
  <c r="F5" i="1"/>
  <c r="E5" i="1"/>
  <c r="F105" i="1"/>
  <c r="G105" i="1"/>
  <c r="H105" i="1"/>
  <c r="I105" i="1"/>
  <c r="J105" i="1"/>
  <c r="K105" i="1"/>
  <c r="L105" i="1"/>
  <c r="L117" i="1" s="1"/>
  <c r="M105" i="1"/>
  <c r="M117" i="1" s="1"/>
  <c r="N105" i="1"/>
  <c r="O105" i="1"/>
  <c r="P105" i="1"/>
  <c r="Q105" i="1"/>
  <c r="R105" i="1"/>
  <c r="S105" i="1"/>
  <c r="T105" i="1"/>
  <c r="T117" i="1" s="1"/>
  <c r="U105" i="1"/>
  <c r="U117" i="1" s="1"/>
  <c r="V105" i="1"/>
  <c r="W105" i="1"/>
  <c r="X105" i="1"/>
  <c r="Y105" i="1"/>
  <c r="Z105" i="1"/>
  <c r="AA105" i="1"/>
  <c r="F106" i="1"/>
  <c r="F117" i="1" s="1"/>
  <c r="G106" i="1"/>
  <c r="H106" i="1"/>
  <c r="I106" i="1"/>
  <c r="J106" i="1"/>
  <c r="K106" i="1"/>
  <c r="L106" i="1"/>
  <c r="M106" i="1"/>
  <c r="N106" i="1"/>
  <c r="N117" i="1" s="1"/>
  <c r="O106" i="1"/>
  <c r="P106" i="1"/>
  <c r="Q106" i="1"/>
  <c r="R106" i="1"/>
  <c r="S106" i="1"/>
  <c r="T106" i="1"/>
  <c r="U106" i="1"/>
  <c r="V106" i="1"/>
  <c r="V117" i="1" s="1"/>
  <c r="W106" i="1"/>
  <c r="X106" i="1"/>
  <c r="Y106" i="1"/>
  <c r="Z106" i="1"/>
  <c r="AA106" i="1"/>
  <c r="F107" i="1"/>
  <c r="G107" i="1"/>
  <c r="G117" i="1" s="1"/>
  <c r="H107" i="1"/>
  <c r="I107" i="1"/>
  <c r="J107" i="1"/>
  <c r="K107" i="1"/>
  <c r="L107" i="1"/>
  <c r="M107" i="1"/>
  <c r="N107" i="1"/>
  <c r="O107" i="1"/>
  <c r="O117" i="1" s="1"/>
  <c r="P107" i="1"/>
  <c r="Q107" i="1"/>
  <c r="R107" i="1"/>
  <c r="S107" i="1"/>
  <c r="T107" i="1"/>
  <c r="U107" i="1"/>
  <c r="V107" i="1"/>
  <c r="W107" i="1"/>
  <c r="W117" i="1" s="1"/>
  <c r="X107" i="1"/>
  <c r="Y107" i="1"/>
  <c r="Z107" i="1"/>
  <c r="AA107" i="1"/>
  <c r="F108" i="1"/>
  <c r="G108" i="1"/>
  <c r="H108" i="1"/>
  <c r="H117" i="1" s="1"/>
  <c r="I108" i="1"/>
  <c r="J108" i="1"/>
  <c r="K108" i="1"/>
  <c r="L108" i="1"/>
  <c r="M108" i="1"/>
  <c r="N108" i="1"/>
  <c r="O108" i="1"/>
  <c r="P108" i="1"/>
  <c r="P117" i="1" s="1"/>
  <c r="Q108" i="1"/>
  <c r="R108" i="1"/>
  <c r="S108" i="1"/>
  <c r="T108" i="1"/>
  <c r="U108" i="1"/>
  <c r="V108" i="1"/>
  <c r="W108" i="1"/>
  <c r="X108" i="1"/>
  <c r="X117" i="1" s="1"/>
  <c r="Y108" i="1"/>
  <c r="Z108" i="1"/>
  <c r="AA108" i="1"/>
  <c r="F109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F110" i="1"/>
  <c r="G110" i="1"/>
  <c r="H110" i="1"/>
  <c r="I110" i="1"/>
  <c r="J110" i="1"/>
  <c r="J117" i="1" s="1"/>
  <c r="K110" i="1"/>
  <c r="L110" i="1"/>
  <c r="M110" i="1"/>
  <c r="N110" i="1"/>
  <c r="O110" i="1"/>
  <c r="P110" i="1"/>
  <c r="Q110" i="1"/>
  <c r="R110" i="1"/>
  <c r="R117" i="1" s="1"/>
  <c r="S110" i="1"/>
  <c r="T110" i="1"/>
  <c r="U110" i="1"/>
  <c r="V110" i="1"/>
  <c r="W110" i="1"/>
  <c r="X110" i="1"/>
  <c r="Y110" i="1"/>
  <c r="Z110" i="1"/>
  <c r="AA110" i="1"/>
  <c r="F111" i="1"/>
  <c r="G111" i="1"/>
  <c r="H111" i="1"/>
  <c r="I111" i="1"/>
  <c r="J111" i="1"/>
  <c r="K111" i="1"/>
  <c r="K117" i="1" s="1"/>
  <c r="L111" i="1"/>
  <c r="M111" i="1"/>
  <c r="N111" i="1"/>
  <c r="O111" i="1"/>
  <c r="P111" i="1"/>
  <c r="Q111" i="1"/>
  <c r="R111" i="1"/>
  <c r="S111" i="1"/>
  <c r="S117" i="1" s="1"/>
  <c r="T111" i="1"/>
  <c r="U111" i="1"/>
  <c r="V111" i="1"/>
  <c r="W111" i="1"/>
  <c r="X111" i="1"/>
  <c r="Y111" i="1"/>
  <c r="Z111" i="1"/>
  <c r="AA111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F114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F115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I117" i="1"/>
  <c r="Q117" i="1"/>
  <c r="Y117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N7" i="14"/>
  <c r="M7" i="14"/>
  <c r="L7" i="14"/>
  <c r="K7" i="14"/>
  <c r="J7" i="14"/>
  <c r="I7" i="14"/>
  <c r="I9" i="14" s="1"/>
  <c r="H7" i="14"/>
  <c r="G7" i="14"/>
  <c r="F7" i="14"/>
  <c r="E7" i="14"/>
  <c r="D7" i="14"/>
  <c r="C7" i="14"/>
  <c r="N6" i="14"/>
  <c r="M6" i="14"/>
  <c r="L6" i="14"/>
  <c r="K6" i="14"/>
  <c r="J6" i="14"/>
  <c r="I6" i="14"/>
  <c r="H6" i="14"/>
  <c r="G6" i="14"/>
  <c r="F6" i="14"/>
  <c r="E6" i="14"/>
  <c r="D6" i="14"/>
  <c r="C6" i="14"/>
  <c r="N5" i="14"/>
  <c r="M5" i="14"/>
  <c r="L5" i="14"/>
  <c r="L8" i="14" s="1"/>
  <c r="K5" i="14"/>
  <c r="K8" i="14" s="1"/>
  <c r="J5" i="14"/>
  <c r="I5" i="14"/>
  <c r="H5" i="14"/>
  <c r="H8" i="14" s="1"/>
  <c r="G5" i="14"/>
  <c r="F5" i="14"/>
  <c r="E5" i="14"/>
  <c r="E8" i="14" s="1"/>
  <c r="D5" i="14"/>
  <c r="D8" i="14" s="1"/>
  <c r="I8" i="14"/>
  <c r="M19" i="14"/>
  <c r="C5" i="14"/>
  <c r="N4" i="14"/>
  <c r="N8" i="14" s="1"/>
  <c r="M4" i="14"/>
  <c r="L4" i="14"/>
  <c r="K4" i="14"/>
  <c r="J4" i="14"/>
  <c r="J8" i="14" s="1"/>
  <c r="I4" i="14"/>
  <c r="H4" i="14"/>
  <c r="G4" i="14"/>
  <c r="F4" i="14"/>
  <c r="E4" i="14"/>
  <c r="D4" i="14"/>
  <c r="C4" i="14"/>
  <c r="C8" i="14" s="1"/>
  <c r="G19" i="14"/>
  <c r="N18" i="14"/>
  <c r="M18" i="14"/>
  <c r="L18" i="14"/>
  <c r="K18" i="14"/>
  <c r="J18" i="14"/>
  <c r="I18" i="14"/>
  <c r="H18" i="14"/>
  <c r="G18" i="14"/>
  <c r="F18" i="14"/>
  <c r="E18" i="14"/>
  <c r="D18" i="14"/>
  <c r="C18" i="14"/>
  <c r="O18" i="14" s="1"/>
  <c r="N19" i="14"/>
  <c r="J19" i="14"/>
  <c r="C17" i="14"/>
  <c r="O14" i="14"/>
  <c r="O12" i="14"/>
  <c r="N12" i="14"/>
  <c r="M12" i="14"/>
  <c r="L12" i="14"/>
  <c r="K12" i="14"/>
  <c r="J12" i="14"/>
  <c r="I12" i="14"/>
  <c r="H12" i="14"/>
  <c r="G12" i="14"/>
  <c r="F12" i="14"/>
  <c r="E12" i="14"/>
  <c r="D12" i="14"/>
  <c r="C12" i="14"/>
  <c r="O11" i="14"/>
  <c r="O10" i="14"/>
  <c r="H9" i="14"/>
  <c r="M8" i="14"/>
  <c r="O7" i="14"/>
  <c r="N9" i="14"/>
  <c r="M9" i="14"/>
  <c r="L9" i="14"/>
  <c r="K9" i="14"/>
  <c r="J9" i="14"/>
  <c r="F9" i="14"/>
  <c r="D9" i="14"/>
  <c r="C9" i="14"/>
  <c r="L19" i="14"/>
  <c r="F19" i="14"/>
  <c r="D19" i="14"/>
  <c r="C19" i="14"/>
  <c r="B6" i="15" l="1"/>
  <c r="E7" i="15"/>
  <c r="N7" i="15" s="1"/>
  <c r="M7" i="15"/>
  <c r="M8" i="15" s="1"/>
  <c r="N4" i="15"/>
  <c r="G7" i="15"/>
  <c r="H7" i="15"/>
  <c r="I7" i="15"/>
  <c r="AA78" i="1"/>
  <c r="Y78" i="1"/>
  <c r="V78" i="1"/>
  <c r="Y72" i="1"/>
  <c r="AA72" i="1"/>
  <c r="Y74" i="1"/>
  <c r="AA74" i="1"/>
  <c r="Y73" i="1"/>
  <c r="AA73" i="1"/>
  <c r="AA75" i="1"/>
  <c r="Y75" i="1"/>
  <c r="V75" i="1"/>
  <c r="V74" i="1"/>
  <c r="V73" i="1"/>
  <c r="V72" i="1"/>
  <c r="Y67" i="1"/>
  <c r="AA67" i="1"/>
  <c r="Y69" i="1"/>
  <c r="AA69" i="1"/>
  <c r="AA64" i="1"/>
  <c r="Y64" i="1"/>
  <c r="Y68" i="1"/>
  <c r="AA68" i="1"/>
  <c r="AA63" i="1"/>
  <c r="Y63" i="1"/>
  <c r="AA65" i="1"/>
  <c r="Y65" i="1"/>
  <c r="AA70" i="1"/>
  <c r="Y70" i="1"/>
  <c r="Y66" i="1"/>
  <c r="V70" i="1"/>
  <c r="V63" i="1"/>
  <c r="S68" i="1"/>
  <c r="V69" i="1"/>
  <c r="P65" i="1"/>
  <c r="V67" i="1"/>
  <c r="AA58" i="1"/>
  <c r="Y58" i="1"/>
  <c r="Y60" i="1"/>
  <c r="AA60" i="1"/>
  <c r="Y59" i="1"/>
  <c r="AA59" i="1"/>
  <c r="AA61" i="1"/>
  <c r="Y61" i="1"/>
  <c r="Y57" i="1"/>
  <c r="V61" i="1"/>
  <c r="V60" i="1"/>
  <c r="V59" i="1"/>
  <c r="V58" i="1"/>
  <c r="Y54" i="1"/>
  <c r="AA54" i="1"/>
  <c r="AA52" i="1"/>
  <c r="Y52" i="1"/>
  <c r="Y53" i="1"/>
  <c r="AA53" i="1"/>
  <c r="AA55" i="1"/>
  <c r="Y55" i="1"/>
  <c r="V55" i="1"/>
  <c r="V54" i="1"/>
  <c r="V53" i="1"/>
  <c r="V52" i="1"/>
  <c r="AA50" i="1"/>
  <c r="Y50" i="1"/>
  <c r="V50" i="1"/>
  <c r="Y47" i="1"/>
  <c r="AA47" i="1"/>
  <c r="Y46" i="1"/>
  <c r="AA46" i="1"/>
  <c r="AA48" i="1"/>
  <c r="Y48" i="1"/>
  <c r="V48" i="1"/>
  <c r="V47" i="1"/>
  <c r="V46" i="1"/>
  <c r="Y25" i="1"/>
  <c r="AA25" i="1"/>
  <c r="AA30" i="1"/>
  <c r="Y30" i="1"/>
  <c r="AA38" i="1"/>
  <c r="Y38" i="1"/>
  <c r="Y33" i="1"/>
  <c r="AA33" i="1"/>
  <c r="AA41" i="1"/>
  <c r="Y41" i="1"/>
  <c r="AA29" i="1"/>
  <c r="Y29" i="1"/>
  <c r="Y35" i="1"/>
  <c r="AA35" i="1"/>
  <c r="Y43" i="1"/>
  <c r="AA43" i="1"/>
  <c r="Y27" i="1"/>
  <c r="AA27" i="1"/>
  <c r="AA37" i="1"/>
  <c r="Y37" i="1"/>
  <c r="Y26" i="1"/>
  <c r="AA26" i="1"/>
  <c r="AA28" i="1"/>
  <c r="Y28" i="1"/>
  <c r="Y34" i="1"/>
  <c r="AA34" i="1"/>
  <c r="Y42" i="1"/>
  <c r="AA42" i="1"/>
  <c r="AA36" i="1"/>
  <c r="Y36" i="1"/>
  <c r="AA44" i="1"/>
  <c r="Y44" i="1"/>
  <c r="Y24" i="1"/>
  <c r="V29" i="1"/>
  <c r="X31" i="1"/>
  <c r="Y32" i="1"/>
  <c r="V37" i="1"/>
  <c r="X39" i="1"/>
  <c r="Y40" i="1"/>
  <c r="V28" i="1"/>
  <c r="V36" i="1"/>
  <c r="V44" i="1"/>
  <c r="V27" i="1"/>
  <c r="V35" i="1"/>
  <c r="V43" i="1"/>
  <c r="V26" i="1"/>
  <c r="V34" i="1"/>
  <c r="V42" i="1"/>
  <c r="V25" i="1"/>
  <c r="V33" i="1"/>
  <c r="V41" i="1"/>
  <c r="AA16" i="1"/>
  <c r="Y16" i="1"/>
  <c r="Y19" i="1"/>
  <c r="AA19" i="1"/>
  <c r="Y13" i="1"/>
  <c r="AA13" i="1"/>
  <c r="Y21" i="1"/>
  <c r="AA21" i="1"/>
  <c r="AA15" i="1"/>
  <c r="Y15" i="1"/>
  <c r="Y20" i="1"/>
  <c r="AA20" i="1"/>
  <c r="AA14" i="1"/>
  <c r="Y14" i="1"/>
  <c r="AA22" i="1"/>
  <c r="Y22" i="1"/>
  <c r="V15" i="1"/>
  <c r="X17" i="1"/>
  <c r="Y18" i="1"/>
  <c r="V14" i="1"/>
  <c r="V22" i="1"/>
  <c r="V13" i="1"/>
  <c r="V21" i="1"/>
  <c r="V20" i="1"/>
  <c r="V19" i="1"/>
  <c r="Y8" i="1"/>
  <c r="AA8" i="1"/>
  <c r="Y9" i="1"/>
  <c r="AA9" i="1"/>
  <c r="AA11" i="1"/>
  <c r="Y6" i="1"/>
  <c r="AA6" i="1"/>
  <c r="V9" i="1"/>
  <c r="W11" i="1"/>
  <c r="Z11" i="1" s="1"/>
  <c r="AA10" i="1"/>
  <c r="X7" i="1"/>
  <c r="W6" i="1"/>
  <c r="Z6" i="1" s="1"/>
  <c r="E9" i="14"/>
  <c r="E13" i="14" s="1"/>
  <c r="E15" i="14" s="1"/>
  <c r="G9" i="14"/>
  <c r="J13" i="14"/>
  <c r="J15" i="14" s="1"/>
  <c r="I13" i="14"/>
  <c r="I15" i="14" s="1"/>
  <c r="K13" i="14"/>
  <c r="K15" i="14" s="1"/>
  <c r="D13" i="14"/>
  <c r="D15" i="14" s="1"/>
  <c r="L13" i="14"/>
  <c r="L15" i="14" s="1"/>
  <c r="H13" i="14"/>
  <c r="H15" i="14" s="1"/>
  <c r="F8" i="14"/>
  <c r="F13" i="14" s="1"/>
  <c r="F15" i="14" s="1"/>
  <c r="E19" i="14"/>
  <c r="E20" i="14" s="1"/>
  <c r="E21" i="14" s="1"/>
  <c r="E22" i="14" s="1"/>
  <c r="D5" i="15" s="1"/>
  <c r="D6" i="15" s="1"/>
  <c r="D8" i="15" s="1"/>
  <c r="I19" i="14"/>
  <c r="I20" i="14" s="1"/>
  <c r="I21" i="14" s="1"/>
  <c r="I22" i="14" s="1"/>
  <c r="H5" i="15" s="1"/>
  <c r="H6" i="15" s="1"/>
  <c r="K19" i="14"/>
  <c r="K20" i="14" s="1"/>
  <c r="K21" i="14" s="1"/>
  <c r="K22" i="14" s="1"/>
  <c r="J5" i="15" s="1"/>
  <c r="J6" i="15" s="1"/>
  <c r="J8" i="15" s="1"/>
  <c r="M20" i="14"/>
  <c r="M21" i="14" s="1"/>
  <c r="M22" i="14" s="1"/>
  <c r="L5" i="15" s="1"/>
  <c r="L6" i="15" s="1"/>
  <c r="L8" i="15" s="1"/>
  <c r="N20" i="14"/>
  <c r="N21" i="14" s="1"/>
  <c r="N22" i="14" s="1"/>
  <c r="M5" i="15" s="1"/>
  <c r="M6" i="15" s="1"/>
  <c r="H20" i="14"/>
  <c r="H21" i="14" s="1"/>
  <c r="H22" i="14" s="1"/>
  <c r="G5" i="15" s="1"/>
  <c r="G6" i="15" s="1"/>
  <c r="O4" i="14"/>
  <c r="F20" i="14"/>
  <c r="F21" i="14" s="1"/>
  <c r="F22" i="14" s="1"/>
  <c r="E5" i="15" s="1"/>
  <c r="E6" i="15" s="1"/>
  <c r="M13" i="14"/>
  <c r="M15" i="14" s="1"/>
  <c r="J20" i="14"/>
  <c r="J21" i="14" s="1"/>
  <c r="J22" i="14" s="1"/>
  <c r="I5" i="15" s="1"/>
  <c r="I6" i="15" s="1"/>
  <c r="I8" i="15" s="1"/>
  <c r="N13" i="14"/>
  <c r="N15" i="14" s="1"/>
  <c r="C20" i="14"/>
  <c r="D20" i="14"/>
  <c r="D21" i="14" s="1"/>
  <c r="D22" i="14" s="1"/>
  <c r="C5" i="15" s="1"/>
  <c r="C6" i="15" s="1"/>
  <c r="C8" i="15" s="1"/>
  <c r="L20" i="14"/>
  <c r="L21" i="14" s="1"/>
  <c r="L22" i="14" s="1"/>
  <c r="K5" i="15" s="1"/>
  <c r="K6" i="15" s="1"/>
  <c r="K8" i="15" s="1"/>
  <c r="C13" i="14"/>
  <c r="C15" i="14" s="1"/>
  <c r="G8" i="14"/>
  <c r="G13" i="14" s="1"/>
  <c r="G15" i="14" s="1"/>
  <c r="O6" i="14"/>
  <c r="O9" i="14" s="1"/>
  <c r="O5" i="14"/>
  <c r="H8" i="15" l="1"/>
  <c r="G8" i="15"/>
  <c r="E8" i="15"/>
  <c r="B8" i="15"/>
  <c r="AA39" i="1"/>
  <c r="Y39" i="1"/>
  <c r="AA31" i="1"/>
  <c r="Y31" i="1"/>
  <c r="AA17" i="1"/>
  <c r="Y17" i="1"/>
  <c r="Y11" i="1"/>
  <c r="Y7" i="1"/>
  <c r="AA7" i="1"/>
  <c r="O19" i="14"/>
  <c r="O15" i="14"/>
  <c r="O8" i="14"/>
  <c r="O13" i="14" s="1"/>
  <c r="C21" i="14"/>
  <c r="G20" i="14"/>
  <c r="G21" i="14" s="1"/>
  <c r="G22" i="14" s="1"/>
  <c r="F5" i="15" s="1"/>
  <c r="F6" i="15" s="1"/>
  <c r="F8" i="15" s="1"/>
  <c r="N6" i="15" l="1"/>
  <c r="N8" i="15"/>
  <c r="B11" i="15"/>
  <c r="O20" i="14"/>
  <c r="C22" i="14"/>
  <c r="O21" i="14"/>
  <c r="O22" i="14" s="1"/>
  <c r="N5" i="15" s="1"/>
  <c r="B12" i="15" l="1"/>
  <c r="B13" i="15" s="1"/>
  <c r="C11" i="15" s="1"/>
  <c r="C12" i="15" l="1"/>
  <c r="C13" i="15" s="1"/>
  <c r="D11" i="15" s="1"/>
  <c r="D12" i="15" l="1"/>
  <c r="D13" i="15" l="1"/>
  <c r="E11" i="15" s="1"/>
  <c r="E12" i="15" l="1"/>
  <c r="E13" i="15" l="1"/>
  <c r="F11" i="15" s="1"/>
  <c r="F12" i="15" l="1"/>
  <c r="F13" i="15" s="1"/>
  <c r="G11" i="15" s="1"/>
  <c r="G12" i="15" l="1"/>
  <c r="G13" i="15" s="1"/>
  <c r="H11" i="15" s="1"/>
  <c r="H12" i="15" l="1"/>
  <c r="H13" i="15" s="1"/>
  <c r="I11" i="15" s="1"/>
  <c r="I12" i="15" l="1"/>
  <c r="I13" i="15" s="1"/>
  <c r="J11" i="15" s="1"/>
  <c r="J12" i="15" l="1"/>
  <c r="J13" i="15" s="1"/>
  <c r="K11" i="15" s="1"/>
  <c r="K12" i="15" l="1"/>
  <c r="K13" i="15" s="1"/>
  <c r="L11" i="15" s="1"/>
  <c r="L12" i="15" l="1"/>
  <c r="L13" i="15" s="1"/>
  <c r="M11" i="15" s="1"/>
  <c r="M12" i="15" l="1"/>
  <c r="N12" i="15" s="1"/>
  <c r="M13" i="15" l="1"/>
  <c r="Y94" i="3" l="1"/>
  <c r="Y93" i="3"/>
  <c r="Y95" i="3" s="1"/>
  <c r="Y96" i="3" s="1"/>
  <c r="Y97" i="3" s="1"/>
  <c r="Y98" i="3" s="1"/>
  <c r="Y92" i="3"/>
  <c r="Y91" i="3"/>
  <c r="Y86" i="3"/>
  <c r="Y83" i="3"/>
  <c r="Y87" i="3" s="1"/>
  <c r="Y90" i="3" s="1"/>
  <c r="Y82" i="3"/>
  <c r="Y94" i="4"/>
  <c r="Y93" i="4"/>
  <c r="Y95" i="4" s="1"/>
  <c r="Y96" i="4" s="1"/>
  <c r="Y97" i="4" s="1"/>
  <c r="Y98" i="4" s="1"/>
  <c r="Y92" i="4"/>
  <c r="Y91" i="4"/>
  <c r="Y86" i="4"/>
  <c r="Y83" i="4"/>
  <c r="Y82" i="4"/>
  <c r="Y87" i="4" s="1"/>
  <c r="Y90" i="4" s="1"/>
  <c r="Y94" i="5"/>
  <c r="Y93" i="5"/>
  <c r="Y95" i="5" s="1"/>
  <c r="Y96" i="5" s="1"/>
  <c r="Y97" i="5" s="1"/>
  <c r="Y98" i="5" s="1"/>
  <c r="Y92" i="5"/>
  <c r="Y91" i="5"/>
  <c r="Y86" i="5"/>
  <c r="Y83" i="5"/>
  <c r="Y87" i="5" s="1"/>
  <c r="Y90" i="5" s="1"/>
  <c r="Y82" i="5"/>
  <c r="Y94" i="6"/>
  <c r="Y93" i="6"/>
  <c r="Y95" i="6" s="1"/>
  <c r="Y96" i="6" s="1"/>
  <c r="Y97" i="6" s="1"/>
  <c r="Y98" i="6" s="1"/>
  <c r="Y92" i="6"/>
  <c r="Y91" i="6"/>
  <c r="Y86" i="6"/>
  <c r="Y83" i="6"/>
  <c r="Y87" i="6" s="1"/>
  <c r="Y90" i="6" s="1"/>
  <c r="Y82" i="6"/>
  <c r="Y94" i="7"/>
  <c r="Y93" i="7"/>
  <c r="Y95" i="7" s="1"/>
  <c r="Y96" i="7" s="1"/>
  <c r="Y97" i="7" s="1"/>
  <c r="Y98" i="7" s="1"/>
  <c r="Y92" i="7"/>
  <c r="Y91" i="7"/>
  <c r="Y86" i="7"/>
  <c r="Y87" i="7" s="1"/>
  <c r="Y90" i="7" s="1"/>
  <c r="Y83" i="7"/>
  <c r="Y82" i="7"/>
  <c r="Y94" i="8"/>
  <c r="Y93" i="8"/>
  <c r="Y95" i="8" s="1"/>
  <c r="Y96" i="8" s="1"/>
  <c r="Y97" i="8" s="1"/>
  <c r="Y98" i="8" s="1"/>
  <c r="Y92" i="8"/>
  <c r="Y91" i="8"/>
  <c r="Y87" i="8"/>
  <c r="Y90" i="8" s="1"/>
  <c r="Y86" i="8"/>
  <c r="Y83" i="8"/>
  <c r="Y82" i="8"/>
  <c r="Y94" i="9"/>
  <c r="Y93" i="9"/>
  <c r="Y95" i="9" s="1"/>
  <c r="Y96" i="9" s="1"/>
  <c r="Y97" i="9" s="1"/>
  <c r="Y98" i="9" s="1"/>
  <c r="Y92" i="9"/>
  <c r="Y91" i="9"/>
  <c r="Y86" i="9"/>
  <c r="Y83" i="9"/>
  <c r="Y82" i="9"/>
  <c r="Y87" i="9" s="1"/>
  <c r="Y90" i="9" s="1"/>
  <c r="Y94" i="10"/>
  <c r="Y93" i="10"/>
  <c r="Y92" i="10"/>
  <c r="Y91" i="10"/>
  <c r="Y86" i="10"/>
  <c r="Y83" i="10"/>
  <c r="Y87" i="10" s="1"/>
  <c r="Y90" i="10" s="1"/>
  <c r="Y82" i="10"/>
  <c r="Y94" i="11"/>
  <c r="Y93" i="11"/>
  <c r="Y95" i="11" s="1"/>
  <c r="Y96" i="11" s="1"/>
  <c r="Y97" i="11" s="1"/>
  <c r="Y98" i="11" s="1"/>
  <c r="Y92" i="11"/>
  <c r="Y91" i="11"/>
  <c r="Y87" i="11"/>
  <c r="Y90" i="11" s="1"/>
  <c r="Y86" i="11"/>
  <c r="Y83" i="11"/>
  <c r="Y82" i="11"/>
  <c r="Y94" i="12"/>
  <c r="Y93" i="12"/>
  <c r="Y95" i="12" s="1"/>
  <c r="Y96" i="12" s="1"/>
  <c r="Y97" i="12" s="1"/>
  <c r="Y98" i="12" s="1"/>
  <c r="Y92" i="12"/>
  <c r="Y91" i="12"/>
  <c r="Y86" i="12"/>
  <c r="Y83" i="12"/>
  <c r="Y82" i="12"/>
  <c r="Y87" i="12" s="1"/>
  <c r="Y90" i="12" s="1"/>
  <c r="Y94" i="13"/>
  <c r="Y95" i="13" s="1"/>
  <c r="Y96" i="13" s="1"/>
  <c r="Y97" i="13" s="1"/>
  <c r="Y98" i="13" s="1"/>
  <c r="Y93" i="13"/>
  <c r="Y92" i="13"/>
  <c r="Y91" i="13"/>
  <c r="Y86" i="13"/>
  <c r="Y83" i="13"/>
  <c r="Y82" i="13"/>
  <c r="Y87" i="13" s="1"/>
  <c r="Y90" i="13" s="1"/>
  <c r="Y94" i="1"/>
  <c r="Y86" i="1"/>
  <c r="Y94" i="2"/>
  <c r="Y93" i="2"/>
  <c r="Y95" i="2" s="1"/>
  <c r="Y92" i="2"/>
  <c r="Y91" i="2"/>
  <c r="Y86" i="2"/>
  <c r="Y83" i="2"/>
  <c r="Y82" i="2"/>
  <c r="Y87" i="2" s="1"/>
  <c r="Y90" i="2" s="1"/>
  <c r="Y96" i="2" l="1"/>
  <c r="Y95" i="1"/>
  <c r="S19" i="14" s="1"/>
  <c r="Y95" i="10"/>
  <c r="Y96" i="10" s="1"/>
  <c r="Y97" i="10" s="1"/>
  <c r="Y98" i="10" s="1"/>
  <c r="Y97" i="2" l="1"/>
  <c r="Y98" i="2" s="1"/>
  <c r="Y96" i="1"/>
  <c r="S20" i="14" s="1"/>
  <c r="E76" i="1" l="1"/>
  <c r="L76" i="1"/>
  <c r="K76" i="1"/>
  <c r="Q76" i="1"/>
  <c r="L71" i="1"/>
  <c r="K71" i="1"/>
  <c r="I71" i="1"/>
  <c r="H71" i="1"/>
  <c r="O71" i="1"/>
  <c r="N71" i="1"/>
  <c r="F71" i="1"/>
  <c r="E71" i="1"/>
  <c r="T62" i="1"/>
  <c r="L62" i="1"/>
  <c r="K62" i="1"/>
  <c r="R62" i="1"/>
  <c r="Q62" i="1"/>
  <c r="H62" i="1"/>
  <c r="L56" i="1"/>
  <c r="K56" i="1"/>
  <c r="I56" i="1"/>
  <c r="P51" i="1"/>
  <c r="M51" i="1"/>
  <c r="E49" i="1"/>
  <c r="K49" i="1"/>
  <c r="R49" i="1"/>
  <c r="E45" i="1"/>
  <c r="K45" i="1"/>
  <c r="Q45" i="1"/>
  <c r="H45" i="1"/>
  <c r="R23" i="1"/>
  <c r="Q23" i="1"/>
  <c r="O23" i="1"/>
  <c r="N23" i="1"/>
  <c r="U23" i="1"/>
  <c r="E23" i="1"/>
  <c r="T23" i="1"/>
  <c r="K23" i="1"/>
  <c r="L12" i="1"/>
  <c r="K12" i="1"/>
  <c r="Q12" i="1"/>
  <c r="O12" i="1"/>
  <c r="N76" i="1"/>
  <c r="H76" i="1"/>
  <c r="A73" i="1"/>
  <c r="A74" i="1" s="1"/>
  <c r="A75" i="1" s="1"/>
  <c r="A76" i="1" s="1"/>
  <c r="I76" i="1"/>
  <c r="Q71" i="1"/>
  <c r="A65" i="1"/>
  <c r="A66" i="1" s="1"/>
  <c r="A67" i="1" s="1"/>
  <c r="A64" i="1"/>
  <c r="U71" i="1"/>
  <c r="A63" i="1"/>
  <c r="N62" i="1"/>
  <c r="E62" i="1"/>
  <c r="C62" i="1"/>
  <c r="U62" i="1"/>
  <c r="U56" i="1"/>
  <c r="Q56" i="1"/>
  <c r="N56" i="1"/>
  <c r="H56" i="1"/>
  <c r="E56" i="1"/>
  <c r="C56" i="1"/>
  <c r="A53" i="1"/>
  <c r="A54" i="1" s="1"/>
  <c r="R56" i="1"/>
  <c r="O56" i="1"/>
  <c r="Q51" i="1"/>
  <c r="N51" i="1"/>
  <c r="K51" i="1"/>
  <c r="H51" i="1"/>
  <c r="E51" i="1"/>
  <c r="R51" i="1"/>
  <c r="O51" i="1"/>
  <c r="I51" i="1"/>
  <c r="F51" i="1"/>
  <c r="Q49" i="1"/>
  <c r="N49" i="1"/>
  <c r="H49" i="1"/>
  <c r="C49" i="1"/>
  <c r="A49" i="1"/>
  <c r="A47" i="1"/>
  <c r="A48" i="1" s="1"/>
  <c r="O49" i="1"/>
  <c r="L49" i="1"/>
  <c r="I49" i="1"/>
  <c r="A46" i="1"/>
  <c r="N45" i="1"/>
  <c r="C45" i="1"/>
  <c r="A32" i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H23" i="1"/>
  <c r="C23" i="1"/>
  <c r="F23" i="1"/>
  <c r="N12" i="1"/>
  <c r="H12" i="1"/>
  <c r="C12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V5" i="1"/>
  <c r="X5" i="1"/>
  <c r="M5" i="1"/>
  <c r="I12" i="1"/>
  <c r="G5" i="1"/>
  <c r="X78" i="13"/>
  <c r="Y78" i="13" s="1"/>
  <c r="W78" i="13"/>
  <c r="Z78" i="13" s="1"/>
  <c r="V78" i="13"/>
  <c r="S78" i="13"/>
  <c r="P78" i="13"/>
  <c r="M78" i="13"/>
  <c r="J78" i="13"/>
  <c r="G78" i="13"/>
  <c r="E77" i="13"/>
  <c r="E79" i="13" s="1"/>
  <c r="T76" i="13"/>
  <c r="Q76" i="13"/>
  <c r="O76" i="13"/>
  <c r="N76" i="13"/>
  <c r="K76" i="13"/>
  <c r="H76" i="13"/>
  <c r="E76" i="13"/>
  <c r="W75" i="13"/>
  <c r="Z75" i="13" s="1"/>
  <c r="X75" i="13"/>
  <c r="S75" i="13"/>
  <c r="P75" i="13"/>
  <c r="M75" i="13"/>
  <c r="J75" i="13"/>
  <c r="G75" i="13"/>
  <c r="W74" i="13"/>
  <c r="Z74" i="13" s="1"/>
  <c r="V74" i="13"/>
  <c r="X74" i="13"/>
  <c r="AA74" i="13" s="1"/>
  <c r="S74" i="13"/>
  <c r="P74" i="13"/>
  <c r="M74" i="13"/>
  <c r="J74" i="13"/>
  <c r="G74" i="13"/>
  <c r="Z73" i="13"/>
  <c r="W73" i="13"/>
  <c r="W76" i="13" s="1"/>
  <c r="Z76" i="13" s="1"/>
  <c r="V73" i="13"/>
  <c r="S73" i="13"/>
  <c r="P73" i="13"/>
  <c r="L76" i="13"/>
  <c r="J73" i="13"/>
  <c r="G73" i="13"/>
  <c r="A73" i="13"/>
  <c r="A74" i="13" s="1"/>
  <c r="A75" i="13" s="1"/>
  <c r="A76" i="13" s="1"/>
  <c r="Z72" i="13"/>
  <c r="W72" i="13"/>
  <c r="X72" i="13"/>
  <c r="Y72" i="13" s="1"/>
  <c r="S72" i="13"/>
  <c r="S76" i="13" s="1"/>
  <c r="R76" i="13"/>
  <c r="P72" i="13"/>
  <c r="M72" i="13"/>
  <c r="G72" i="13"/>
  <c r="G76" i="13" s="1"/>
  <c r="F76" i="13"/>
  <c r="U71" i="13"/>
  <c r="T71" i="13"/>
  <c r="R71" i="13"/>
  <c r="Q71" i="13"/>
  <c r="N71" i="13"/>
  <c r="K71" i="13"/>
  <c r="H71" i="13"/>
  <c r="E71" i="13"/>
  <c r="W70" i="13"/>
  <c r="Z70" i="13" s="1"/>
  <c r="V70" i="13"/>
  <c r="S70" i="13"/>
  <c r="P70" i="13"/>
  <c r="X70" i="13"/>
  <c r="AA70" i="13" s="1"/>
  <c r="J70" i="13"/>
  <c r="J71" i="13" s="1"/>
  <c r="G70" i="13"/>
  <c r="X69" i="13"/>
  <c r="AA69" i="13" s="1"/>
  <c r="W69" i="13"/>
  <c r="Z69" i="13" s="1"/>
  <c r="V69" i="13"/>
  <c r="S69" i="13"/>
  <c r="P69" i="13"/>
  <c r="M69" i="13"/>
  <c r="J69" i="13"/>
  <c r="G69" i="13"/>
  <c r="AA68" i="13"/>
  <c r="Z68" i="13"/>
  <c r="X68" i="13"/>
  <c r="Y68" i="13" s="1"/>
  <c r="W68" i="13"/>
  <c r="V68" i="13"/>
  <c r="S68" i="13"/>
  <c r="P68" i="13"/>
  <c r="M68" i="13"/>
  <c r="J68" i="13"/>
  <c r="G68" i="13"/>
  <c r="Z67" i="13"/>
  <c r="X67" i="13"/>
  <c r="W67" i="13"/>
  <c r="V67" i="13"/>
  <c r="S67" i="13"/>
  <c r="P67" i="13"/>
  <c r="M67" i="13"/>
  <c r="J67" i="13"/>
  <c r="G67" i="13"/>
  <c r="Z66" i="13"/>
  <c r="Y66" i="13"/>
  <c r="X66" i="13"/>
  <c r="AA66" i="13" s="1"/>
  <c r="W66" i="13"/>
  <c r="V66" i="13"/>
  <c r="S66" i="13"/>
  <c r="P66" i="13"/>
  <c r="M66" i="13"/>
  <c r="J66" i="13"/>
  <c r="G66" i="13"/>
  <c r="Z65" i="13"/>
  <c r="X65" i="13"/>
  <c r="W65" i="13"/>
  <c r="V65" i="13"/>
  <c r="S65" i="13"/>
  <c r="P65" i="13"/>
  <c r="M65" i="13"/>
  <c r="J65" i="13"/>
  <c r="G65" i="13"/>
  <c r="W64" i="13"/>
  <c r="Z64" i="13" s="1"/>
  <c r="X64" i="13"/>
  <c r="S64" i="13"/>
  <c r="P64" i="13"/>
  <c r="M64" i="13"/>
  <c r="J64" i="13"/>
  <c r="G64" i="13"/>
  <c r="W63" i="13"/>
  <c r="V63" i="13"/>
  <c r="X63" i="13"/>
  <c r="Y63" i="13" s="1"/>
  <c r="S63" i="13"/>
  <c r="J63" i="13"/>
  <c r="I71" i="13"/>
  <c r="G63" i="13"/>
  <c r="G71" i="13" s="1"/>
  <c r="A63" i="13"/>
  <c r="A64" i="13" s="1"/>
  <c r="A65" i="13" s="1"/>
  <c r="A66" i="13" s="1"/>
  <c r="A67" i="13" s="1"/>
  <c r="T62" i="13"/>
  <c r="Q62" i="13"/>
  <c r="N62" i="13"/>
  <c r="K62" i="13"/>
  <c r="H62" i="13"/>
  <c r="E62" i="13"/>
  <c r="C62" i="13"/>
  <c r="W61" i="13"/>
  <c r="Z61" i="13" s="1"/>
  <c r="V61" i="13"/>
  <c r="S61" i="13"/>
  <c r="P61" i="13"/>
  <c r="M61" i="13"/>
  <c r="J61" i="13"/>
  <c r="G61" i="13"/>
  <c r="Z60" i="13"/>
  <c r="W60" i="13"/>
  <c r="V60" i="13"/>
  <c r="S60" i="13"/>
  <c r="M60" i="13"/>
  <c r="J60" i="13"/>
  <c r="G60" i="13"/>
  <c r="Z59" i="13"/>
  <c r="W59" i="13"/>
  <c r="S59" i="13"/>
  <c r="P59" i="13"/>
  <c r="M59" i="13"/>
  <c r="J59" i="13"/>
  <c r="G59" i="13"/>
  <c r="Z58" i="13"/>
  <c r="W58" i="13"/>
  <c r="V58" i="13"/>
  <c r="P58" i="13"/>
  <c r="M58" i="13"/>
  <c r="J58" i="13"/>
  <c r="G58" i="13"/>
  <c r="W57" i="13"/>
  <c r="S57" i="13"/>
  <c r="O62" i="13"/>
  <c r="J57" i="13"/>
  <c r="J62" i="13" s="1"/>
  <c r="G57" i="13"/>
  <c r="T56" i="13"/>
  <c r="Q56" i="13"/>
  <c r="N56" i="13"/>
  <c r="K56" i="13"/>
  <c r="H56" i="13"/>
  <c r="E56" i="13"/>
  <c r="C56" i="13"/>
  <c r="Z55" i="13"/>
  <c r="W55" i="13"/>
  <c r="V55" i="13"/>
  <c r="S55" i="13"/>
  <c r="P55" i="13"/>
  <c r="M55" i="13"/>
  <c r="J55" i="13"/>
  <c r="G55" i="13"/>
  <c r="W54" i="13"/>
  <c r="Z54" i="13" s="1"/>
  <c r="V54" i="13"/>
  <c r="S54" i="13"/>
  <c r="P54" i="13"/>
  <c r="P56" i="13" s="1"/>
  <c r="M54" i="13"/>
  <c r="J54" i="13"/>
  <c r="G54" i="13"/>
  <c r="W53" i="13"/>
  <c r="Z53" i="13" s="1"/>
  <c r="V53" i="13"/>
  <c r="S53" i="13"/>
  <c r="P53" i="13"/>
  <c r="M53" i="13"/>
  <c r="J53" i="13"/>
  <c r="G53" i="13"/>
  <c r="A53" i="13"/>
  <c r="A54" i="13" s="1"/>
  <c r="Z52" i="13"/>
  <c r="W52" i="13"/>
  <c r="W56" i="13" s="1"/>
  <c r="Z56" i="13" s="1"/>
  <c r="U56" i="13"/>
  <c r="P52" i="13"/>
  <c r="L56" i="13"/>
  <c r="G52" i="13"/>
  <c r="G56" i="13" s="1"/>
  <c r="T51" i="13"/>
  <c r="Q51" i="13"/>
  <c r="N51" i="13"/>
  <c r="K51" i="13"/>
  <c r="H51" i="13"/>
  <c r="F51" i="13"/>
  <c r="E51" i="13"/>
  <c r="Z50" i="13"/>
  <c r="Z51" i="13" s="1"/>
  <c r="W50" i="13"/>
  <c r="W51" i="13" s="1"/>
  <c r="R51" i="13"/>
  <c r="P50" i="13"/>
  <c r="P51" i="13" s="1"/>
  <c r="O51" i="13"/>
  <c r="M50" i="13"/>
  <c r="M51" i="13" s="1"/>
  <c r="G50" i="13"/>
  <c r="G51" i="13" s="1"/>
  <c r="T49" i="13"/>
  <c r="Q49" i="13"/>
  <c r="N49" i="13"/>
  <c r="K49" i="13"/>
  <c r="H49" i="13"/>
  <c r="E49" i="13"/>
  <c r="C49" i="13"/>
  <c r="A49" i="13"/>
  <c r="W48" i="13"/>
  <c r="Z48" i="13" s="1"/>
  <c r="X48" i="13"/>
  <c r="S48" i="13"/>
  <c r="P48" i="13"/>
  <c r="M48" i="13"/>
  <c r="J48" i="13"/>
  <c r="G48" i="13"/>
  <c r="W47" i="13"/>
  <c r="Z47" i="13" s="1"/>
  <c r="V47" i="13"/>
  <c r="S47" i="13"/>
  <c r="P47" i="13"/>
  <c r="M47" i="13"/>
  <c r="J47" i="13"/>
  <c r="G47" i="13"/>
  <c r="W46" i="13"/>
  <c r="V46" i="13"/>
  <c r="O49" i="13"/>
  <c r="M46" i="13"/>
  <c r="M49" i="13" s="1"/>
  <c r="L49" i="13"/>
  <c r="I49" i="13"/>
  <c r="G46" i="13"/>
  <c r="A46" i="13"/>
  <c r="A47" i="13" s="1"/>
  <c r="A48" i="13" s="1"/>
  <c r="T45" i="13"/>
  <c r="Q45" i="13"/>
  <c r="N45" i="13"/>
  <c r="K45" i="13"/>
  <c r="H45" i="13"/>
  <c r="E45" i="13"/>
  <c r="C45" i="13"/>
  <c r="Z44" i="13"/>
  <c r="W44" i="13"/>
  <c r="S44" i="13"/>
  <c r="P44" i="13"/>
  <c r="M44" i="13"/>
  <c r="J44" i="13"/>
  <c r="G44" i="13"/>
  <c r="W43" i="13"/>
  <c r="Z43" i="13" s="1"/>
  <c r="S43" i="13"/>
  <c r="P43" i="13"/>
  <c r="M43" i="13"/>
  <c r="J43" i="13"/>
  <c r="G43" i="13"/>
  <c r="W42" i="13"/>
  <c r="Z42" i="13" s="1"/>
  <c r="V42" i="13"/>
  <c r="S42" i="13"/>
  <c r="P42" i="13"/>
  <c r="M42" i="13"/>
  <c r="J42" i="13"/>
  <c r="G42" i="13"/>
  <c r="W41" i="13"/>
  <c r="Z41" i="13" s="1"/>
  <c r="V41" i="13"/>
  <c r="S41" i="13"/>
  <c r="P41" i="13"/>
  <c r="M41" i="13"/>
  <c r="J41" i="13"/>
  <c r="G41" i="13"/>
  <c r="W40" i="13"/>
  <c r="Z40" i="13" s="1"/>
  <c r="S40" i="13"/>
  <c r="P40" i="13"/>
  <c r="M40" i="13"/>
  <c r="J40" i="13"/>
  <c r="G40" i="13"/>
  <c r="W39" i="13"/>
  <c r="Z39" i="13" s="1"/>
  <c r="S39" i="13"/>
  <c r="P39" i="13"/>
  <c r="M39" i="13"/>
  <c r="J39" i="13"/>
  <c r="G39" i="13"/>
  <c r="W38" i="13"/>
  <c r="Z38" i="13" s="1"/>
  <c r="V38" i="13"/>
  <c r="S38" i="13"/>
  <c r="P38" i="13"/>
  <c r="M38" i="13"/>
  <c r="J38" i="13"/>
  <c r="G38" i="13"/>
  <c r="X37" i="13"/>
  <c r="AA37" i="13" s="1"/>
  <c r="W37" i="13"/>
  <c r="Z37" i="13" s="1"/>
  <c r="V37" i="13"/>
  <c r="S37" i="13"/>
  <c r="P37" i="13"/>
  <c r="M37" i="13"/>
  <c r="J37" i="13"/>
  <c r="G37" i="13"/>
  <c r="Z36" i="13"/>
  <c r="W36" i="13"/>
  <c r="S36" i="13"/>
  <c r="P36" i="13"/>
  <c r="M36" i="13"/>
  <c r="J36" i="13"/>
  <c r="G36" i="13"/>
  <c r="W35" i="13"/>
  <c r="Z35" i="13" s="1"/>
  <c r="S35" i="13"/>
  <c r="P35" i="13"/>
  <c r="M35" i="13"/>
  <c r="J35" i="13"/>
  <c r="G35" i="13"/>
  <c r="W34" i="13"/>
  <c r="Z34" i="13" s="1"/>
  <c r="S34" i="13"/>
  <c r="P34" i="13"/>
  <c r="M34" i="13"/>
  <c r="J34" i="13"/>
  <c r="G34" i="13"/>
  <c r="W33" i="13"/>
  <c r="Z33" i="13" s="1"/>
  <c r="V33" i="13"/>
  <c r="S33" i="13"/>
  <c r="P33" i="13"/>
  <c r="M33" i="13"/>
  <c r="J33" i="13"/>
  <c r="G33" i="13"/>
  <c r="W32" i="13"/>
  <c r="Z32" i="13" s="1"/>
  <c r="S32" i="13"/>
  <c r="P32" i="13"/>
  <c r="M32" i="13"/>
  <c r="J32" i="13"/>
  <c r="G32" i="13"/>
  <c r="A32" i="13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W31" i="13"/>
  <c r="Z31" i="13" s="1"/>
  <c r="V31" i="13"/>
  <c r="S31" i="13"/>
  <c r="P31" i="13"/>
  <c r="M31" i="13"/>
  <c r="J31" i="13"/>
  <c r="G31" i="13"/>
  <c r="W30" i="13"/>
  <c r="Z30" i="13" s="1"/>
  <c r="V30" i="13"/>
  <c r="S30" i="13"/>
  <c r="P30" i="13"/>
  <c r="M30" i="13"/>
  <c r="J30" i="13"/>
  <c r="G30" i="13"/>
  <c r="W29" i="13"/>
  <c r="Z29" i="13" s="1"/>
  <c r="V29" i="13"/>
  <c r="S29" i="13"/>
  <c r="P29" i="13"/>
  <c r="X29" i="13"/>
  <c r="J29" i="13"/>
  <c r="G29" i="13"/>
  <c r="Z28" i="13"/>
  <c r="W28" i="13"/>
  <c r="X28" i="13"/>
  <c r="S28" i="13"/>
  <c r="P28" i="13"/>
  <c r="M28" i="13"/>
  <c r="J28" i="13"/>
  <c r="G28" i="13"/>
  <c r="W27" i="13"/>
  <c r="Z27" i="13" s="1"/>
  <c r="X27" i="13"/>
  <c r="R45" i="13"/>
  <c r="P27" i="13"/>
  <c r="M27" i="13"/>
  <c r="J27" i="13"/>
  <c r="G27" i="13"/>
  <c r="W26" i="13"/>
  <c r="Z26" i="13" s="1"/>
  <c r="V26" i="13"/>
  <c r="S26" i="13"/>
  <c r="P26" i="13"/>
  <c r="M26" i="13"/>
  <c r="J26" i="13"/>
  <c r="G26" i="13"/>
  <c r="W25" i="13"/>
  <c r="Z25" i="13" s="1"/>
  <c r="V25" i="13"/>
  <c r="S25" i="13"/>
  <c r="P25" i="13"/>
  <c r="M25" i="13"/>
  <c r="J25" i="13"/>
  <c r="G25" i="13"/>
  <c r="Z24" i="13"/>
  <c r="W24" i="13"/>
  <c r="X24" i="13"/>
  <c r="S24" i="13"/>
  <c r="O45" i="13"/>
  <c r="M24" i="13"/>
  <c r="T23" i="13"/>
  <c r="Q23" i="13"/>
  <c r="N23" i="13"/>
  <c r="K23" i="13"/>
  <c r="H23" i="13"/>
  <c r="E23" i="13"/>
  <c r="C23" i="13"/>
  <c r="W22" i="13"/>
  <c r="Z22" i="13" s="1"/>
  <c r="X22" i="13"/>
  <c r="S22" i="13"/>
  <c r="P22" i="13"/>
  <c r="M22" i="13"/>
  <c r="J22" i="13"/>
  <c r="G22" i="13"/>
  <c r="W21" i="13"/>
  <c r="Z21" i="13" s="1"/>
  <c r="V21" i="13"/>
  <c r="S21" i="13"/>
  <c r="P21" i="13"/>
  <c r="X21" i="13"/>
  <c r="J21" i="13"/>
  <c r="G21" i="13"/>
  <c r="Z20" i="13"/>
  <c r="X20" i="13"/>
  <c r="Y20" i="13" s="1"/>
  <c r="W20" i="13"/>
  <c r="V20" i="13"/>
  <c r="S20" i="13"/>
  <c r="P20" i="13"/>
  <c r="M20" i="13"/>
  <c r="J20" i="13"/>
  <c r="G20" i="13"/>
  <c r="Z19" i="13"/>
  <c r="W19" i="13"/>
  <c r="X19" i="13"/>
  <c r="S19" i="13"/>
  <c r="P19" i="13"/>
  <c r="M19" i="13"/>
  <c r="J19" i="13"/>
  <c r="G19" i="13"/>
  <c r="W18" i="13"/>
  <c r="Z18" i="13" s="1"/>
  <c r="X18" i="13"/>
  <c r="S18" i="13"/>
  <c r="P18" i="13"/>
  <c r="M18" i="13"/>
  <c r="J18" i="13"/>
  <c r="G18" i="13"/>
  <c r="W17" i="13"/>
  <c r="Z17" i="13" s="1"/>
  <c r="V17" i="13"/>
  <c r="S17" i="13"/>
  <c r="P17" i="13"/>
  <c r="X17" i="13"/>
  <c r="J17" i="13"/>
  <c r="G17" i="13"/>
  <c r="Z16" i="13"/>
  <c r="X16" i="13"/>
  <c r="Y16" i="13" s="1"/>
  <c r="W16" i="13"/>
  <c r="V16" i="13"/>
  <c r="S16" i="13"/>
  <c r="P16" i="13"/>
  <c r="M16" i="13"/>
  <c r="J16" i="13"/>
  <c r="G16" i="13"/>
  <c r="Z15" i="13"/>
  <c r="W15" i="13"/>
  <c r="X15" i="13"/>
  <c r="S15" i="13"/>
  <c r="P15" i="13"/>
  <c r="M15" i="13"/>
  <c r="J15" i="13"/>
  <c r="G15" i="13"/>
  <c r="W14" i="13"/>
  <c r="Z14" i="13" s="1"/>
  <c r="X14" i="13"/>
  <c r="S14" i="13"/>
  <c r="P14" i="13"/>
  <c r="M14" i="13"/>
  <c r="J14" i="13"/>
  <c r="G14" i="13"/>
  <c r="W13" i="13"/>
  <c r="W23" i="13" s="1"/>
  <c r="Z23" i="13" s="1"/>
  <c r="V13" i="13"/>
  <c r="U23" i="13"/>
  <c r="R23" i="13"/>
  <c r="O23" i="13"/>
  <c r="L23" i="13"/>
  <c r="J13" i="13"/>
  <c r="I23" i="13"/>
  <c r="G13" i="13"/>
  <c r="T12" i="13"/>
  <c r="Q12" i="13"/>
  <c r="Q77" i="13" s="1"/>
  <c r="Q79" i="13" s="1"/>
  <c r="N12" i="13"/>
  <c r="K12" i="13"/>
  <c r="H12" i="13"/>
  <c r="H77" i="13" s="1"/>
  <c r="H79" i="13" s="1"/>
  <c r="E12" i="13"/>
  <c r="C12" i="13"/>
  <c r="Z11" i="13"/>
  <c r="W11" i="13"/>
  <c r="V11" i="13"/>
  <c r="X11" i="13"/>
  <c r="P11" i="13"/>
  <c r="M11" i="13"/>
  <c r="J11" i="13"/>
  <c r="G11" i="13"/>
  <c r="Z10" i="13"/>
  <c r="W10" i="13"/>
  <c r="X10" i="13"/>
  <c r="S10" i="13"/>
  <c r="P10" i="13"/>
  <c r="M10" i="13"/>
  <c r="J10" i="13"/>
  <c r="G10" i="13"/>
  <c r="W9" i="13"/>
  <c r="Z9" i="13" s="1"/>
  <c r="X9" i="13"/>
  <c r="S9" i="13"/>
  <c r="P9" i="13"/>
  <c r="M9" i="13"/>
  <c r="J9" i="13"/>
  <c r="G9" i="13"/>
  <c r="W8" i="13"/>
  <c r="Z8" i="13" s="1"/>
  <c r="V8" i="13"/>
  <c r="S8" i="13"/>
  <c r="P8" i="13"/>
  <c r="X8" i="13"/>
  <c r="J8" i="13"/>
  <c r="G8" i="13"/>
  <c r="Z7" i="13"/>
  <c r="W7" i="13"/>
  <c r="V7" i="13"/>
  <c r="X7" i="13"/>
  <c r="P7" i="13"/>
  <c r="M7" i="13"/>
  <c r="J7" i="13"/>
  <c r="G7" i="13"/>
  <c r="A7" i="13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W6" i="13"/>
  <c r="Z6" i="13" s="1"/>
  <c r="X6" i="13"/>
  <c r="S6" i="13"/>
  <c r="P6" i="13"/>
  <c r="M6" i="13"/>
  <c r="J6" i="13"/>
  <c r="G6" i="13"/>
  <c r="A6" i="13"/>
  <c r="W5" i="13"/>
  <c r="W12" i="13" s="1"/>
  <c r="U12" i="13"/>
  <c r="S5" i="13"/>
  <c r="R12" i="13"/>
  <c r="O12" i="13"/>
  <c r="L12" i="13"/>
  <c r="I12" i="13"/>
  <c r="G5" i="13"/>
  <c r="F12" i="13"/>
  <c r="Z78" i="12"/>
  <c r="W78" i="12"/>
  <c r="V78" i="12"/>
  <c r="S78" i="12"/>
  <c r="P78" i="12"/>
  <c r="M78" i="12"/>
  <c r="J78" i="12"/>
  <c r="G78" i="12"/>
  <c r="T76" i="12"/>
  <c r="Q76" i="12"/>
  <c r="N76" i="12"/>
  <c r="L76" i="12"/>
  <c r="K76" i="12"/>
  <c r="H76" i="12"/>
  <c r="E76" i="12"/>
  <c r="W75" i="12"/>
  <c r="Z75" i="12" s="1"/>
  <c r="S75" i="12"/>
  <c r="P75" i="12"/>
  <c r="M75" i="12"/>
  <c r="J75" i="12"/>
  <c r="G75" i="12"/>
  <c r="W74" i="12"/>
  <c r="Z74" i="12" s="1"/>
  <c r="V74" i="12"/>
  <c r="S74" i="12"/>
  <c r="P74" i="12"/>
  <c r="M74" i="12"/>
  <c r="J74" i="12"/>
  <c r="G74" i="12"/>
  <c r="A74" i="12"/>
  <c r="A75" i="12" s="1"/>
  <c r="A76" i="12" s="1"/>
  <c r="X73" i="12"/>
  <c r="W73" i="12"/>
  <c r="Z73" i="12" s="1"/>
  <c r="V73" i="12"/>
  <c r="S73" i="12"/>
  <c r="P73" i="12"/>
  <c r="M73" i="12"/>
  <c r="J73" i="12"/>
  <c r="G73" i="12"/>
  <c r="A73" i="12"/>
  <c r="Z72" i="12"/>
  <c r="W72" i="12"/>
  <c r="R76" i="12"/>
  <c r="O76" i="12"/>
  <c r="M72" i="12"/>
  <c r="M76" i="12" s="1"/>
  <c r="G72" i="12"/>
  <c r="T71" i="12"/>
  <c r="R71" i="12"/>
  <c r="Q71" i="12"/>
  <c r="N71" i="12"/>
  <c r="K71" i="12"/>
  <c r="H71" i="12"/>
  <c r="E71" i="12"/>
  <c r="Z70" i="12"/>
  <c r="W70" i="12"/>
  <c r="V70" i="12"/>
  <c r="S70" i="12"/>
  <c r="P70" i="12"/>
  <c r="J70" i="12"/>
  <c r="G70" i="12"/>
  <c r="X69" i="12"/>
  <c r="W69" i="12"/>
  <c r="Z69" i="12" s="1"/>
  <c r="V69" i="12"/>
  <c r="S69" i="12"/>
  <c r="P69" i="12"/>
  <c r="M69" i="12"/>
  <c r="J69" i="12"/>
  <c r="G69" i="12"/>
  <c r="AA68" i="12"/>
  <c r="Z68" i="12"/>
  <c r="X68" i="12"/>
  <c r="Y68" i="12" s="1"/>
  <c r="W68" i="12"/>
  <c r="V68" i="12"/>
  <c r="S68" i="12"/>
  <c r="P68" i="12"/>
  <c r="M68" i="12"/>
  <c r="J68" i="12"/>
  <c r="G68" i="12"/>
  <c r="AA67" i="12"/>
  <c r="X67" i="12"/>
  <c r="W67" i="12"/>
  <c r="Z67" i="12" s="1"/>
  <c r="V67" i="12"/>
  <c r="S67" i="12"/>
  <c r="P67" i="12"/>
  <c r="M67" i="12"/>
  <c r="J67" i="12"/>
  <c r="G67" i="12"/>
  <c r="AA66" i="12"/>
  <c r="Z66" i="12"/>
  <c r="Y66" i="12"/>
  <c r="X66" i="12"/>
  <c r="W66" i="12"/>
  <c r="V66" i="12"/>
  <c r="S66" i="12"/>
  <c r="P66" i="12"/>
  <c r="M66" i="12"/>
  <c r="J66" i="12"/>
  <c r="G66" i="12"/>
  <c r="W65" i="12"/>
  <c r="Z65" i="12" s="1"/>
  <c r="V65" i="12"/>
  <c r="S65" i="12"/>
  <c r="P65" i="12"/>
  <c r="M65" i="12"/>
  <c r="X65" i="12"/>
  <c r="J65" i="12"/>
  <c r="G65" i="12"/>
  <c r="A65" i="12"/>
  <c r="A66" i="12" s="1"/>
  <c r="A67" i="12" s="1"/>
  <c r="Z64" i="12"/>
  <c r="W64" i="12"/>
  <c r="S64" i="12"/>
  <c r="S71" i="12" s="1"/>
  <c r="P64" i="12"/>
  <c r="M64" i="12"/>
  <c r="J64" i="12"/>
  <c r="G64" i="12"/>
  <c r="W63" i="12"/>
  <c r="V63" i="12"/>
  <c r="U71" i="12"/>
  <c r="S63" i="12"/>
  <c r="P63" i="12"/>
  <c r="P71" i="12" s="1"/>
  <c r="O71" i="12"/>
  <c r="J63" i="12"/>
  <c r="J71" i="12" s="1"/>
  <c r="I71" i="12"/>
  <c r="G63" i="12"/>
  <c r="F71" i="12"/>
  <c r="A63" i="12"/>
  <c r="A64" i="12" s="1"/>
  <c r="T62" i="12"/>
  <c r="Q62" i="12"/>
  <c r="N62" i="12"/>
  <c r="K62" i="12"/>
  <c r="H62" i="12"/>
  <c r="E62" i="12"/>
  <c r="C62" i="12"/>
  <c r="Z61" i="12"/>
  <c r="X61" i="12"/>
  <c r="AA61" i="12" s="1"/>
  <c r="W61" i="12"/>
  <c r="V61" i="12"/>
  <c r="S61" i="12"/>
  <c r="P61" i="12"/>
  <c r="M61" i="12"/>
  <c r="J61" i="12"/>
  <c r="G61" i="12"/>
  <c r="Z60" i="12"/>
  <c r="W60" i="12"/>
  <c r="X60" i="12"/>
  <c r="AA60" i="12" s="1"/>
  <c r="S60" i="12"/>
  <c r="P60" i="12"/>
  <c r="M60" i="12"/>
  <c r="J60" i="12"/>
  <c r="G60" i="12"/>
  <c r="Z59" i="12"/>
  <c r="W59" i="12"/>
  <c r="V59" i="12"/>
  <c r="P59" i="12"/>
  <c r="M59" i="12"/>
  <c r="J59" i="12"/>
  <c r="G59" i="12"/>
  <c r="W58" i="12"/>
  <c r="Z58" i="12" s="1"/>
  <c r="S58" i="12"/>
  <c r="P58" i="12"/>
  <c r="M58" i="12"/>
  <c r="J58" i="12"/>
  <c r="G58" i="12"/>
  <c r="Z57" i="12"/>
  <c r="W57" i="12"/>
  <c r="W62" i="12" s="1"/>
  <c r="Z62" i="12" s="1"/>
  <c r="S57" i="12"/>
  <c r="P57" i="12"/>
  <c r="M57" i="12"/>
  <c r="M62" i="12" s="1"/>
  <c r="L62" i="12"/>
  <c r="J57" i="12"/>
  <c r="J62" i="12" s="1"/>
  <c r="G57" i="12"/>
  <c r="F62" i="12"/>
  <c r="T56" i="12"/>
  <c r="Q56" i="12"/>
  <c r="N56" i="12"/>
  <c r="K56" i="12"/>
  <c r="H56" i="12"/>
  <c r="E56" i="12"/>
  <c r="C56" i="12"/>
  <c r="W55" i="12"/>
  <c r="Z55" i="12" s="1"/>
  <c r="V55" i="12"/>
  <c r="X55" i="12"/>
  <c r="S55" i="12"/>
  <c r="P55" i="12"/>
  <c r="M55" i="12"/>
  <c r="J55" i="12"/>
  <c r="G55" i="12"/>
  <c r="W54" i="12"/>
  <c r="Z54" i="12" s="1"/>
  <c r="V54" i="12"/>
  <c r="V56" i="12" s="1"/>
  <c r="S54" i="12"/>
  <c r="P54" i="12"/>
  <c r="J54" i="12"/>
  <c r="G54" i="12"/>
  <c r="A54" i="12"/>
  <c r="Y53" i="12"/>
  <c r="X53" i="12"/>
  <c r="AA53" i="12" s="1"/>
  <c r="W53" i="12"/>
  <c r="Z53" i="12" s="1"/>
  <c r="V53" i="12"/>
  <c r="S53" i="12"/>
  <c r="P53" i="12"/>
  <c r="M53" i="12"/>
  <c r="J53" i="12"/>
  <c r="G53" i="12"/>
  <c r="A53" i="12"/>
  <c r="Z52" i="12"/>
  <c r="W52" i="12"/>
  <c r="V52" i="12"/>
  <c r="X52" i="12"/>
  <c r="P52" i="12"/>
  <c r="O56" i="12"/>
  <c r="J52" i="12"/>
  <c r="I56" i="12"/>
  <c r="G52" i="12"/>
  <c r="G56" i="12" s="1"/>
  <c r="AA51" i="12"/>
  <c r="T51" i="12"/>
  <c r="Q51" i="12"/>
  <c r="N51" i="12"/>
  <c r="L51" i="12"/>
  <c r="K51" i="12"/>
  <c r="H51" i="12"/>
  <c r="E51" i="12"/>
  <c r="AA50" i="12"/>
  <c r="Z50" i="12"/>
  <c r="Z51" i="12" s="1"/>
  <c r="W50" i="12"/>
  <c r="W51" i="12" s="1"/>
  <c r="V50" i="12"/>
  <c r="V51" i="12" s="1"/>
  <c r="X50" i="12"/>
  <c r="P50" i="12"/>
  <c r="P51" i="12" s="1"/>
  <c r="O51" i="12"/>
  <c r="M50" i="12"/>
  <c r="M51" i="12" s="1"/>
  <c r="J50" i="12"/>
  <c r="J51" i="12" s="1"/>
  <c r="I51" i="12"/>
  <c r="T49" i="12"/>
  <c r="Q49" i="12"/>
  <c r="N49" i="12"/>
  <c r="L49" i="12"/>
  <c r="K49" i="12"/>
  <c r="H49" i="12"/>
  <c r="E49" i="12"/>
  <c r="C49" i="12"/>
  <c r="A49" i="12"/>
  <c r="W48" i="12"/>
  <c r="Z48" i="12" s="1"/>
  <c r="S48" i="12"/>
  <c r="P48" i="12"/>
  <c r="M48" i="12"/>
  <c r="J48" i="12"/>
  <c r="G48" i="12"/>
  <c r="W47" i="12"/>
  <c r="Z47" i="12" s="1"/>
  <c r="V47" i="12"/>
  <c r="S47" i="12"/>
  <c r="P47" i="12"/>
  <c r="M47" i="12"/>
  <c r="J47" i="12"/>
  <c r="G47" i="12"/>
  <c r="A47" i="12"/>
  <c r="A48" i="12" s="1"/>
  <c r="W46" i="12"/>
  <c r="V46" i="12"/>
  <c r="R49" i="12"/>
  <c r="M46" i="12"/>
  <c r="M49" i="12" s="1"/>
  <c r="G46" i="12"/>
  <c r="A46" i="12"/>
  <c r="T45" i="12"/>
  <c r="Q45" i="12"/>
  <c r="N45" i="12"/>
  <c r="K45" i="12"/>
  <c r="H45" i="12"/>
  <c r="E45" i="12"/>
  <c r="C45" i="12"/>
  <c r="Z44" i="12"/>
  <c r="W44" i="12"/>
  <c r="S44" i="12"/>
  <c r="P44" i="12"/>
  <c r="M44" i="12"/>
  <c r="J44" i="12"/>
  <c r="G44" i="12"/>
  <c r="W43" i="12"/>
  <c r="Z43" i="12" s="1"/>
  <c r="S43" i="12"/>
  <c r="P43" i="12"/>
  <c r="M43" i="12"/>
  <c r="J43" i="12"/>
  <c r="G43" i="12"/>
  <c r="W42" i="12"/>
  <c r="Z42" i="12" s="1"/>
  <c r="V42" i="12"/>
  <c r="X42" i="12"/>
  <c r="S42" i="12"/>
  <c r="P42" i="12"/>
  <c r="M42" i="12"/>
  <c r="J42" i="12"/>
  <c r="G42" i="12"/>
  <c r="X41" i="12"/>
  <c r="AA41" i="12" s="1"/>
  <c r="W41" i="12"/>
  <c r="Z41" i="12" s="1"/>
  <c r="V41" i="12"/>
  <c r="S41" i="12"/>
  <c r="P41" i="12"/>
  <c r="M41" i="12"/>
  <c r="J41" i="12"/>
  <c r="G41" i="12"/>
  <c r="Z40" i="12"/>
  <c r="W40" i="12"/>
  <c r="V40" i="12"/>
  <c r="S40" i="12"/>
  <c r="P40" i="12"/>
  <c r="M40" i="12"/>
  <c r="J40" i="12"/>
  <c r="G40" i="12"/>
  <c r="W39" i="12"/>
  <c r="Z39" i="12" s="1"/>
  <c r="V39" i="12"/>
  <c r="S39" i="12"/>
  <c r="P39" i="12"/>
  <c r="M39" i="12"/>
  <c r="J39" i="12"/>
  <c r="G39" i="12"/>
  <c r="Z38" i="12"/>
  <c r="W38" i="12"/>
  <c r="V38" i="12"/>
  <c r="S38" i="12"/>
  <c r="P38" i="12"/>
  <c r="M38" i="12"/>
  <c r="J38" i="12"/>
  <c r="G38" i="12"/>
  <c r="X37" i="12"/>
  <c r="AA37" i="12" s="1"/>
  <c r="W37" i="12"/>
  <c r="Z37" i="12" s="1"/>
  <c r="V37" i="12"/>
  <c r="S37" i="12"/>
  <c r="P37" i="12"/>
  <c r="M37" i="12"/>
  <c r="J37" i="12"/>
  <c r="G37" i="12"/>
  <c r="Z36" i="12"/>
  <c r="W36" i="12"/>
  <c r="V36" i="12"/>
  <c r="S36" i="12"/>
  <c r="P36" i="12"/>
  <c r="M36" i="12"/>
  <c r="J36" i="12"/>
  <c r="G36" i="12"/>
  <c r="W35" i="12"/>
  <c r="Z35" i="12" s="1"/>
  <c r="V35" i="12"/>
  <c r="S35" i="12"/>
  <c r="P35" i="12"/>
  <c r="M35" i="12"/>
  <c r="J35" i="12"/>
  <c r="G35" i="12"/>
  <c r="W34" i="12"/>
  <c r="Z34" i="12" s="1"/>
  <c r="V34" i="12"/>
  <c r="S34" i="12"/>
  <c r="P34" i="12"/>
  <c r="M34" i="12"/>
  <c r="J34" i="12"/>
  <c r="G34" i="12"/>
  <c r="A34" i="12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W33" i="12"/>
  <c r="Z33" i="12" s="1"/>
  <c r="V33" i="12"/>
  <c r="S33" i="12"/>
  <c r="P33" i="12"/>
  <c r="M33" i="12"/>
  <c r="J33" i="12"/>
  <c r="G33" i="12"/>
  <c r="W32" i="12"/>
  <c r="Z32" i="12" s="1"/>
  <c r="V32" i="12"/>
  <c r="S32" i="12"/>
  <c r="P32" i="12"/>
  <c r="M32" i="12"/>
  <c r="J32" i="12"/>
  <c r="G32" i="12"/>
  <c r="A32" i="12"/>
  <c r="A33" i="12" s="1"/>
  <c r="W31" i="12"/>
  <c r="Z31" i="12" s="1"/>
  <c r="V31" i="12"/>
  <c r="S31" i="12"/>
  <c r="P31" i="12"/>
  <c r="M31" i="12"/>
  <c r="J31" i="12"/>
  <c r="G31" i="12"/>
  <c r="Z30" i="12"/>
  <c r="W30" i="12"/>
  <c r="X30" i="12"/>
  <c r="S30" i="12"/>
  <c r="P30" i="12"/>
  <c r="M30" i="12"/>
  <c r="J30" i="12"/>
  <c r="G30" i="12"/>
  <c r="Z29" i="12"/>
  <c r="W29" i="12"/>
  <c r="S29" i="12"/>
  <c r="P29" i="12"/>
  <c r="M29" i="12"/>
  <c r="J29" i="12"/>
  <c r="G29" i="12"/>
  <c r="W28" i="12"/>
  <c r="Z28" i="12" s="1"/>
  <c r="V28" i="12"/>
  <c r="X28" i="12"/>
  <c r="S28" i="12"/>
  <c r="P28" i="12"/>
  <c r="M28" i="12"/>
  <c r="J28" i="12"/>
  <c r="G28" i="12"/>
  <c r="W27" i="12"/>
  <c r="Z27" i="12" s="1"/>
  <c r="X27" i="12"/>
  <c r="S27" i="12"/>
  <c r="P27" i="12"/>
  <c r="M27" i="12"/>
  <c r="J27" i="12"/>
  <c r="G27" i="12"/>
  <c r="W26" i="12"/>
  <c r="Z26" i="12" s="1"/>
  <c r="V26" i="12"/>
  <c r="S26" i="12"/>
  <c r="P26" i="12"/>
  <c r="M26" i="12"/>
  <c r="J26" i="12"/>
  <c r="G26" i="12"/>
  <c r="Z25" i="12"/>
  <c r="W25" i="12"/>
  <c r="X25" i="12"/>
  <c r="S25" i="12"/>
  <c r="P25" i="12"/>
  <c r="M25" i="12"/>
  <c r="J25" i="12"/>
  <c r="G25" i="12"/>
  <c r="W24" i="12"/>
  <c r="V24" i="12"/>
  <c r="R45" i="12"/>
  <c r="J24" i="12"/>
  <c r="F45" i="12"/>
  <c r="U23" i="12"/>
  <c r="T23" i="12"/>
  <c r="Q23" i="12"/>
  <c r="N23" i="12"/>
  <c r="K23" i="12"/>
  <c r="H23" i="12"/>
  <c r="E23" i="12"/>
  <c r="C23" i="12"/>
  <c r="W22" i="12"/>
  <c r="Z22" i="12" s="1"/>
  <c r="V22" i="12"/>
  <c r="S22" i="12"/>
  <c r="P22" i="12"/>
  <c r="M22" i="12"/>
  <c r="J22" i="12"/>
  <c r="G22" i="12"/>
  <c r="Z21" i="12"/>
  <c r="X21" i="12"/>
  <c r="Y21" i="12" s="1"/>
  <c r="W21" i="12"/>
  <c r="V21" i="12"/>
  <c r="S21" i="12"/>
  <c r="P21" i="12"/>
  <c r="M21" i="12"/>
  <c r="J21" i="12"/>
  <c r="G21" i="12"/>
  <c r="Z20" i="12"/>
  <c r="W20" i="12"/>
  <c r="X20" i="12"/>
  <c r="S20" i="12"/>
  <c r="P20" i="12"/>
  <c r="M20" i="12"/>
  <c r="J20" i="12"/>
  <c r="G20" i="12"/>
  <c r="W19" i="12"/>
  <c r="Z19" i="12" s="1"/>
  <c r="X19" i="12"/>
  <c r="S19" i="12"/>
  <c r="P19" i="12"/>
  <c r="M19" i="12"/>
  <c r="J19" i="12"/>
  <c r="G19" i="12"/>
  <c r="W18" i="12"/>
  <c r="Z18" i="12" s="1"/>
  <c r="V18" i="12"/>
  <c r="S18" i="12"/>
  <c r="P18" i="12"/>
  <c r="M18" i="12"/>
  <c r="J18" i="12"/>
  <c r="G18" i="12"/>
  <c r="Z17" i="12"/>
  <c r="X17" i="12"/>
  <c r="Y17" i="12" s="1"/>
  <c r="W17" i="12"/>
  <c r="V17" i="12"/>
  <c r="S17" i="12"/>
  <c r="P17" i="12"/>
  <c r="M17" i="12"/>
  <c r="J17" i="12"/>
  <c r="G17" i="12"/>
  <c r="Z16" i="12"/>
  <c r="W16" i="12"/>
  <c r="X16" i="12"/>
  <c r="S16" i="12"/>
  <c r="P16" i="12"/>
  <c r="M16" i="12"/>
  <c r="J16" i="12"/>
  <c r="F23" i="12"/>
  <c r="W15" i="12"/>
  <c r="Z15" i="12" s="1"/>
  <c r="X15" i="12"/>
  <c r="S15" i="12"/>
  <c r="P15" i="12"/>
  <c r="M15" i="12"/>
  <c r="J15" i="12"/>
  <c r="G15" i="12"/>
  <c r="W14" i="12"/>
  <c r="Z14" i="12" s="1"/>
  <c r="V14" i="12"/>
  <c r="S14" i="12"/>
  <c r="P14" i="12"/>
  <c r="M14" i="12"/>
  <c r="J14" i="12"/>
  <c r="G14" i="12"/>
  <c r="Z13" i="12"/>
  <c r="X13" i="12"/>
  <c r="Y13" i="12" s="1"/>
  <c r="W13" i="12"/>
  <c r="W23" i="12" s="1"/>
  <c r="Z23" i="12" s="1"/>
  <c r="V13" i="12"/>
  <c r="R23" i="12"/>
  <c r="O23" i="12"/>
  <c r="M13" i="12"/>
  <c r="L23" i="12"/>
  <c r="J13" i="12"/>
  <c r="G13" i="12"/>
  <c r="T12" i="12"/>
  <c r="T77" i="12" s="1"/>
  <c r="T79" i="12" s="1"/>
  <c r="Q12" i="12"/>
  <c r="Q77" i="12" s="1"/>
  <c r="Q79" i="12" s="1"/>
  <c r="N12" i="12"/>
  <c r="N77" i="12" s="1"/>
  <c r="N79" i="12" s="1"/>
  <c r="K12" i="12"/>
  <c r="H12" i="12"/>
  <c r="E12" i="12"/>
  <c r="E77" i="12" s="1"/>
  <c r="E79" i="12" s="1"/>
  <c r="C12" i="12"/>
  <c r="W11" i="12"/>
  <c r="Z11" i="12" s="1"/>
  <c r="V11" i="12"/>
  <c r="X11" i="12"/>
  <c r="S11" i="12"/>
  <c r="P11" i="12"/>
  <c r="M11" i="12"/>
  <c r="J11" i="12"/>
  <c r="G11" i="12"/>
  <c r="W10" i="12"/>
  <c r="Z10" i="12" s="1"/>
  <c r="V10" i="12"/>
  <c r="S10" i="12"/>
  <c r="P10" i="12"/>
  <c r="M10" i="12"/>
  <c r="J10" i="12"/>
  <c r="G10" i="12"/>
  <c r="W9" i="12"/>
  <c r="Z9" i="12" s="1"/>
  <c r="V9" i="12"/>
  <c r="S9" i="12"/>
  <c r="P9" i="12"/>
  <c r="M9" i="12"/>
  <c r="J9" i="12"/>
  <c r="G9" i="12"/>
  <c r="Z8" i="12"/>
  <c r="W8" i="12"/>
  <c r="X8" i="12"/>
  <c r="S8" i="12"/>
  <c r="P8" i="12"/>
  <c r="M8" i="12"/>
  <c r="J8" i="12"/>
  <c r="G8" i="12"/>
  <c r="W7" i="12"/>
  <c r="Z7" i="12" s="1"/>
  <c r="V7" i="12"/>
  <c r="X7" i="12"/>
  <c r="S7" i="12"/>
  <c r="P7" i="12"/>
  <c r="M7" i="12"/>
  <c r="J7" i="12"/>
  <c r="G7" i="12"/>
  <c r="W6" i="12"/>
  <c r="Z6" i="12" s="1"/>
  <c r="V6" i="12"/>
  <c r="S6" i="12"/>
  <c r="P6" i="12"/>
  <c r="M6" i="12"/>
  <c r="J6" i="12"/>
  <c r="G6" i="12"/>
  <c r="A6" i="12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W5" i="12"/>
  <c r="W12" i="12" s="1"/>
  <c r="V5" i="12"/>
  <c r="S5" i="12"/>
  <c r="P5" i="12"/>
  <c r="O12" i="12"/>
  <c r="X5" i="12"/>
  <c r="I12" i="12"/>
  <c r="G5" i="12"/>
  <c r="G12" i="12" s="1"/>
  <c r="W78" i="11"/>
  <c r="Z78" i="11" s="1"/>
  <c r="V78" i="11"/>
  <c r="S78" i="11"/>
  <c r="P78" i="11"/>
  <c r="M78" i="11"/>
  <c r="J78" i="11"/>
  <c r="G78" i="11"/>
  <c r="T76" i="11"/>
  <c r="Q76" i="11"/>
  <c r="N76" i="11"/>
  <c r="L76" i="11"/>
  <c r="K76" i="11"/>
  <c r="H76" i="11"/>
  <c r="E76" i="11"/>
  <c r="W75" i="11"/>
  <c r="Z75" i="11" s="1"/>
  <c r="S75" i="11"/>
  <c r="P75" i="11"/>
  <c r="M75" i="11"/>
  <c r="J75" i="11"/>
  <c r="G75" i="11"/>
  <c r="W74" i="11"/>
  <c r="Z74" i="11" s="1"/>
  <c r="V74" i="11"/>
  <c r="X74" i="11"/>
  <c r="S74" i="11"/>
  <c r="P74" i="11"/>
  <c r="M74" i="11"/>
  <c r="J74" i="11"/>
  <c r="G74" i="11"/>
  <c r="W73" i="11"/>
  <c r="Z73" i="11" s="1"/>
  <c r="V73" i="11"/>
  <c r="S73" i="11"/>
  <c r="P73" i="11"/>
  <c r="M73" i="11"/>
  <c r="M76" i="11" s="1"/>
  <c r="X73" i="11"/>
  <c r="J73" i="11"/>
  <c r="G73" i="11"/>
  <c r="A73" i="11"/>
  <c r="A74" i="11" s="1"/>
  <c r="A75" i="11" s="1"/>
  <c r="A76" i="11" s="1"/>
  <c r="Z72" i="11"/>
  <c r="W72" i="11"/>
  <c r="W76" i="11" s="1"/>
  <c r="Z76" i="11" s="1"/>
  <c r="V72" i="11"/>
  <c r="S72" i="11"/>
  <c r="R76" i="11"/>
  <c r="P72" i="11"/>
  <c r="M72" i="11"/>
  <c r="G72" i="11"/>
  <c r="F76" i="11"/>
  <c r="T71" i="11"/>
  <c r="R71" i="11"/>
  <c r="Q71" i="11"/>
  <c r="N71" i="11"/>
  <c r="K71" i="11"/>
  <c r="H71" i="11"/>
  <c r="E71" i="11"/>
  <c r="Z70" i="11"/>
  <c r="W70" i="11"/>
  <c r="V70" i="11"/>
  <c r="S70" i="11"/>
  <c r="P70" i="11"/>
  <c r="J70" i="11"/>
  <c r="G70" i="11"/>
  <c r="X69" i="11"/>
  <c r="W69" i="11"/>
  <c r="Z69" i="11" s="1"/>
  <c r="V69" i="11"/>
  <c r="S69" i="11"/>
  <c r="P69" i="11"/>
  <c r="M69" i="11"/>
  <c r="J69" i="11"/>
  <c r="G69" i="11"/>
  <c r="AA68" i="11"/>
  <c r="Z68" i="11"/>
  <c r="X68" i="11"/>
  <c r="Y68" i="11" s="1"/>
  <c r="W68" i="11"/>
  <c r="V68" i="11"/>
  <c r="S68" i="11"/>
  <c r="P68" i="11"/>
  <c r="M68" i="11"/>
  <c r="J68" i="11"/>
  <c r="G68" i="11"/>
  <c r="AA67" i="11"/>
  <c r="X67" i="11"/>
  <c r="Y67" i="11" s="1"/>
  <c r="W67" i="11"/>
  <c r="Z67" i="11" s="1"/>
  <c r="V67" i="11"/>
  <c r="S67" i="11"/>
  <c r="P67" i="11"/>
  <c r="M67" i="11"/>
  <c r="J67" i="11"/>
  <c r="G67" i="11"/>
  <c r="Z66" i="11"/>
  <c r="Y66" i="11"/>
  <c r="X66" i="11"/>
  <c r="AA66" i="11" s="1"/>
  <c r="W66" i="11"/>
  <c r="V66" i="11"/>
  <c r="S66" i="11"/>
  <c r="P66" i="11"/>
  <c r="M66" i="11"/>
  <c r="J66" i="11"/>
  <c r="G66" i="11"/>
  <c r="W65" i="11"/>
  <c r="Z65" i="11" s="1"/>
  <c r="V65" i="11"/>
  <c r="S65" i="11"/>
  <c r="P65" i="11"/>
  <c r="M65" i="11"/>
  <c r="X65" i="11"/>
  <c r="J65" i="11"/>
  <c r="G65" i="11"/>
  <c r="A65" i="11"/>
  <c r="A66" i="11" s="1"/>
  <c r="A67" i="11" s="1"/>
  <c r="Z64" i="11"/>
  <c r="W64" i="11"/>
  <c r="S64" i="11"/>
  <c r="S71" i="11" s="1"/>
  <c r="P64" i="11"/>
  <c r="M64" i="11"/>
  <c r="J64" i="11"/>
  <c r="G64" i="11"/>
  <c r="A64" i="11"/>
  <c r="W63" i="11"/>
  <c r="V63" i="11"/>
  <c r="S63" i="11"/>
  <c r="O71" i="11"/>
  <c r="J63" i="11"/>
  <c r="J71" i="11" s="1"/>
  <c r="I71" i="11"/>
  <c r="G63" i="11"/>
  <c r="F71" i="11"/>
  <c r="A63" i="11"/>
  <c r="T62" i="11"/>
  <c r="Q62" i="11"/>
  <c r="N62" i="11"/>
  <c r="K62" i="11"/>
  <c r="H62" i="11"/>
  <c r="E62" i="11"/>
  <c r="C62" i="11"/>
  <c r="Y61" i="11"/>
  <c r="X61" i="11"/>
  <c r="AA61" i="11" s="1"/>
  <c r="W61" i="11"/>
  <c r="Z61" i="11" s="1"/>
  <c r="V61" i="11"/>
  <c r="S61" i="11"/>
  <c r="P61" i="11"/>
  <c r="M61" i="11"/>
  <c r="J61" i="11"/>
  <c r="G61" i="11"/>
  <c r="Z60" i="11"/>
  <c r="Y60" i="11"/>
  <c r="W60" i="11"/>
  <c r="V60" i="11"/>
  <c r="S60" i="11"/>
  <c r="P60" i="11"/>
  <c r="X60" i="11"/>
  <c r="AA60" i="11" s="1"/>
  <c r="M60" i="11"/>
  <c r="J60" i="11"/>
  <c r="G60" i="11"/>
  <c r="Z59" i="11"/>
  <c r="W59" i="11"/>
  <c r="X59" i="11"/>
  <c r="Y59" i="11" s="1"/>
  <c r="S59" i="11"/>
  <c r="P59" i="11"/>
  <c r="P62" i="11" s="1"/>
  <c r="M59" i="11"/>
  <c r="J59" i="11"/>
  <c r="G59" i="11"/>
  <c r="AA58" i="11"/>
  <c r="Z58" i="11"/>
  <c r="W58" i="11"/>
  <c r="V58" i="11"/>
  <c r="X58" i="11"/>
  <c r="Y58" i="11" s="1"/>
  <c r="P58" i="11"/>
  <c r="M58" i="11"/>
  <c r="J58" i="11"/>
  <c r="G58" i="11"/>
  <c r="W57" i="11"/>
  <c r="W62" i="11" s="1"/>
  <c r="Z62" i="11" s="1"/>
  <c r="S57" i="11"/>
  <c r="P57" i="11"/>
  <c r="O62" i="11"/>
  <c r="L62" i="11"/>
  <c r="J57" i="11"/>
  <c r="G57" i="11"/>
  <c r="F62" i="11"/>
  <c r="T56" i="11"/>
  <c r="Q56" i="11"/>
  <c r="N56" i="11"/>
  <c r="K56" i="11"/>
  <c r="H56" i="11"/>
  <c r="E56" i="11"/>
  <c r="C56" i="11"/>
  <c r="Z55" i="11"/>
  <c r="W55" i="11"/>
  <c r="X55" i="11"/>
  <c r="S55" i="11"/>
  <c r="P55" i="11"/>
  <c r="M55" i="11"/>
  <c r="J55" i="11"/>
  <c r="G55" i="11"/>
  <c r="W54" i="11"/>
  <c r="Z54" i="11" s="1"/>
  <c r="V54" i="11"/>
  <c r="X54" i="11"/>
  <c r="S54" i="11"/>
  <c r="P54" i="11"/>
  <c r="M54" i="11"/>
  <c r="J54" i="11"/>
  <c r="G54" i="11"/>
  <c r="X53" i="11"/>
  <c r="AA53" i="11" s="1"/>
  <c r="W53" i="11"/>
  <c r="Z53" i="11" s="1"/>
  <c r="V53" i="11"/>
  <c r="S53" i="11"/>
  <c r="P53" i="11"/>
  <c r="M53" i="11"/>
  <c r="M56" i="11" s="1"/>
  <c r="J53" i="11"/>
  <c r="G53" i="11"/>
  <c r="A53" i="11"/>
  <c r="A54" i="11" s="1"/>
  <c r="Z52" i="11"/>
  <c r="W52" i="11"/>
  <c r="W56" i="11" s="1"/>
  <c r="Z56" i="11" s="1"/>
  <c r="P52" i="11"/>
  <c r="P56" i="11" s="1"/>
  <c r="M52" i="11"/>
  <c r="L56" i="11"/>
  <c r="I56" i="11"/>
  <c r="G52" i="11"/>
  <c r="T51" i="11"/>
  <c r="Q51" i="11"/>
  <c r="N51" i="11"/>
  <c r="L51" i="11"/>
  <c r="K51" i="11"/>
  <c r="H51" i="11"/>
  <c r="E51" i="11"/>
  <c r="AA50" i="11"/>
  <c r="AA51" i="11" s="1"/>
  <c r="Z50" i="11"/>
  <c r="Z51" i="11" s="1"/>
  <c r="W50" i="11"/>
  <c r="W51" i="11" s="1"/>
  <c r="X50" i="11"/>
  <c r="P50" i="11"/>
  <c r="P51" i="11" s="1"/>
  <c r="O51" i="11"/>
  <c r="M50" i="11"/>
  <c r="M51" i="11" s="1"/>
  <c r="I51" i="11"/>
  <c r="T49" i="11"/>
  <c r="Q49" i="11"/>
  <c r="N49" i="11"/>
  <c r="L49" i="11"/>
  <c r="K49" i="11"/>
  <c r="H49" i="11"/>
  <c r="E49" i="11"/>
  <c r="C49" i="11"/>
  <c r="A49" i="11"/>
  <c r="W48" i="11"/>
  <c r="Z48" i="11" s="1"/>
  <c r="S48" i="11"/>
  <c r="P48" i="11"/>
  <c r="M48" i="11"/>
  <c r="J48" i="11"/>
  <c r="G48" i="11"/>
  <c r="W47" i="11"/>
  <c r="Z47" i="11" s="1"/>
  <c r="V47" i="11"/>
  <c r="X47" i="11"/>
  <c r="S47" i="11"/>
  <c r="P47" i="11"/>
  <c r="M47" i="11"/>
  <c r="J47" i="11"/>
  <c r="G47" i="11"/>
  <c r="W46" i="11"/>
  <c r="V46" i="11"/>
  <c r="R49" i="11"/>
  <c r="X46" i="11"/>
  <c r="M46" i="11"/>
  <c r="I49" i="11"/>
  <c r="G46" i="11"/>
  <c r="A46" i="11"/>
  <c r="A47" i="11" s="1"/>
  <c r="A48" i="11" s="1"/>
  <c r="T45" i="11"/>
  <c r="Q45" i="11"/>
  <c r="N45" i="11"/>
  <c r="K45" i="11"/>
  <c r="H45" i="11"/>
  <c r="E45" i="11"/>
  <c r="C45" i="11"/>
  <c r="Z44" i="11"/>
  <c r="W44" i="11"/>
  <c r="S44" i="11"/>
  <c r="P44" i="11"/>
  <c r="M44" i="11"/>
  <c r="J44" i="11"/>
  <c r="G44" i="11"/>
  <c r="W43" i="11"/>
  <c r="Z43" i="11" s="1"/>
  <c r="S43" i="11"/>
  <c r="P43" i="11"/>
  <c r="M43" i="11"/>
  <c r="J43" i="11"/>
  <c r="G43" i="11"/>
  <c r="W42" i="11"/>
  <c r="Z42" i="11" s="1"/>
  <c r="V42" i="11"/>
  <c r="S42" i="11"/>
  <c r="P42" i="11"/>
  <c r="M42" i="11"/>
  <c r="J42" i="11"/>
  <c r="G42" i="11"/>
  <c r="X41" i="11"/>
  <c r="AA41" i="11" s="1"/>
  <c r="W41" i="11"/>
  <c r="Z41" i="11" s="1"/>
  <c r="V41" i="11"/>
  <c r="S41" i="11"/>
  <c r="P41" i="11"/>
  <c r="M41" i="11"/>
  <c r="J41" i="11"/>
  <c r="G41" i="11"/>
  <c r="Z40" i="11"/>
  <c r="W40" i="11"/>
  <c r="X40" i="11"/>
  <c r="Y40" i="11" s="1"/>
  <c r="S40" i="11"/>
  <c r="P40" i="11"/>
  <c r="M40" i="11"/>
  <c r="J40" i="11"/>
  <c r="G40" i="11"/>
  <c r="W39" i="11"/>
  <c r="Z39" i="11" s="1"/>
  <c r="S39" i="11"/>
  <c r="P39" i="11"/>
  <c r="M39" i="11"/>
  <c r="J39" i="11"/>
  <c r="G39" i="11"/>
  <c r="W38" i="11"/>
  <c r="Z38" i="11" s="1"/>
  <c r="V38" i="11"/>
  <c r="S38" i="11"/>
  <c r="P38" i="11"/>
  <c r="M38" i="11"/>
  <c r="J38" i="11"/>
  <c r="G38" i="11"/>
  <c r="X37" i="11"/>
  <c r="AA37" i="11" s="1"/>
  <c r="W37" i="11"/>
  <c r="Z37" i="11" s="1"/>
  <c r="V37" i="11"/>
  <c r="S37" i="11"/>
  <c r="P37" i="11"/>
  <c r="M37" i="11"/>
  <c r="J37" i="11"/>
  <c r="G37" i="11"/>
  <c r="W36" i="11"/>
  <c r="Z36" i="11" s="1"/>
  <c r="S36" i="11"/>
  <c r="P36" i="11"/>
  <c r="M36" i="11"/>
  <c r="J36" i="11"/>
  <c r="G36" i="11"/>
  <c r="W35" i="11"/>
  <c r="Z35" i="11" s="1"/>
  <c r="S35" i="11"/>
  <c r="P35" i="11"/>
  <c r="M35" i="11"/>
  <c r="J35" i="11"/>
  <c r="G35" i="11"/>
  <c r="W34" i="11"/>
  <c r="Z34" i="11" s="1"/>
  <c r="V34" i="11"/>
  <c r="S34" i="11"/>
  <c r="P34" i="11"/>
  <c r="M34" i="11"/>
  <c r="J34" i="11"/>
  <c r="G34" i="11"/>
  <c r="W33" i="11"/>
  <c r="Z33" i="11" s="1"/>
  <c r="V33" i="11"/>
  <c r="S33" i="11"/>
  <c r="P33" i="11"/>
  <c r="M33" i="11"/>
  <c r="J33" i="11"/>
  <c r="G33" i="11"/>
  <c r="Z32" i="11"/>
  <c r="W32" i="11"/>
  <c r="S32" i="11"/>
  <c r="P32" i="11"/>
  <c r="M32" i="11"/>
  <c r="J32" i="11"/>
  <c r="G32" i="11"/>
  <c r="A32" i="1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W31" i="11"/>
  <c r="Z31" i="11" s="1"/>
  <c r="X31" i="11"/>
  <c r="S31" i="11"/>
  <c r="P31" i="11"/>
  <c r="M31" i="11"/>
  <c r="J31" i="11"/>
  <c r="G31" i="11"/>
  <c r="W30" i="11"/>
  <c r="Z30" i="11" s="1"/>
  <c r="X30" i="11"/>
  <c r="S30" i="11"/>
  <c r="P30" i="11"/>
  <c r="M30" i="11"/>
  <c r="J30" i="11"/>
  <c r="G30" i="11"/>
  <c r="Z29" i="11"/>
  <c r="W29" i="11"/>
  <c r="V29" i="11"/>
  <c r="S29" i="11"/>
  <c r="P29" i="11"/>
  <c r="M29" i="11"/>
  <c r="J29" i="11"/>
  <c r="G29" i="11"/>
  <c r="W28" i="11"/>
  <c r="Z28" i="11" s="1"/>
  <c r="V28" i="11"/>
  <c r="S28" i="11"/>
  <c r="P28" i="11"/>
  <c r="X28" i="11"/>
  <c r="J28" i="11"/>
  <c r="G28" i="11"/>
  <c r="Z27" i="11"/>
  <c r="W27" i="11"/>
  <c r="V27" i="11"/>
  <c r="S27" i="11"/>
  <c r="P27" i="11"/>
  <c r="M27" i="11"/>
  <c r="J27" i="11"/>
  <c r="G27" i="11"/>
  <c r="Z26" i="11"/>
  <c r="W26" i="11"/>
  <c r="V26" i="11"/>
  <c r="R45" i="11"/>
  <c r="P26" i="11"/>
  <c r="M26" i="11"/>
  <c r="J26" i="11"/>
  <c r="G26" i="11"/>
  <c r="Z25" i="11"/>
  <c r="W25" i="11"/>
  <c r="X25" i="11"/>
  <c r="S25" i="11"/>
  <c r="P25" i="11"/>
  <c r="M25" i="11"/>
  <c r="J25" i="11"/>
  <c r="G25" i="11"/>
  <c r="W24" i="11"/>
  <c r="W45" i="11" s="1"/>
  <c r="Z45" i="11" s="1"/>
  <c r="V24" i="11"/>
  <c r="S24" i="11"/>
  <c r="P24" i="11"/>
  <c r="L45" i="11"/>
  <c r="J24" i="11"/>
  <c r="G24" i="11"/>
  <c r="T23" i="11"/>
  <c r="Q23" i="11"/>
  <c r="N23" i="11"/>
  <c r="K23" i="11"/>
  <c r="I23" i="11"/>
  <c r="H23" i="11"/>
  <c r="E23" i="11"/>
  <c r="C23" i="11"/>
  <c r="Z22" i="11"/>
  <c r="W22" i="11"/>
  <c r="X22" i="11"/>
  <c r="S22" i="11"/>
  <c r="P22" i="11"/>
  <c r="M22" i="11"/>
  <c r="J22" i="11"/>
  <c r="G22" i="11"/>
  <c r="W21" i="11"/>
  <c r="Z21" i="11" s="1"/>
  <c r="X21" i="11"/>
  <c r="S21" i="11"/>
  <c r="P21" i="11"/>
  <c r="M21" i="11"/>
  <c r="J21" i="11"/>
  <c r="G21" i="11"/>
  <c r="W20" i="11"/>
  <c r="Z20" i="11" s="1"/>
  <c r="V20" i="11"/>
  <c r="X20" i="11"/>
  <c r="S20" i="11"/>
  <c r="P20" i="11"/>
  <c r="M20" i="11"/>
  <c r="J20" i="11"/>
  <c r="G20" i="11"/>
  <c r="X19" i="11"/>
  <c r="Y19" i="11" s="1"/>
  <c r="W19" i="11"/>
  <c r="Z19" i="11" s="1"/>
  <c r="V19" i="11"/>
  <c r="S19" i="11"/>
  <c r="P19" i="11"/>
  <c r="M19" i="11"/>
  <c r="J19" i="11"/>
  <c r="G19" i="11"/>
  <c r="Z18" i="11"/>
  <c r="W18" i="11"/>
  <c r="X18" i="11"/>
  <c r="S18" i="11"/>
  <c r="P18" i="11"/>
  <c r="M18" i="11"/>
  <c r="J18" i="11"/>
  <c r="G18" i="11"/>
  <c r="W17" i="11"/>
  <c r="Z17" i="11" s="1"/>
  <c r="X17" i="11"/>
  <c r="S17" i="11"/>
  <c r="P17" i="11"/>
  <c r="M17" i="11"/>
  <c r="J17" i="11"/>
  <c r="G17" i="11"/>
  <c r="W16" i="11"/>
  <c r="Z16" i="11" s="1"/>
  <c r="V16" i="11"/>
  <c r="X16" i="11"/>
  <c r="S16" i="11"/>
  <c r="P16" i="11"/>
  <c r="M16" i="11"/>
  <c r="J16" i="11"/>
  <c r="G16" i="11"/>
  <c r="X15" i="11"/>
  <c r="AA15" i="11" s="1"/>
  <c r="W15" i="11"/>
  <c r="Z15" i="11" s="1"/>
  <c r="V15" i="11"/>
  <c r="S15" i="11"/>
  <c r="P15" i="11"/>
  <c r="M15" i="11"/>
  <c r="J15" i="11"/>
  <c r="G15" i="11"/>
  <c r="Z14" i="11"/>
  <c r="W14" i="11"/>
  <c r="X14" i="11"/>
  <c r="S14" i="11"/>
  <c r="P14" i="11"/>
  <c r="M14" i="11"/>
  <c r="J14" i="11"/>
  <c r="G14" i="11"/>
  <c r="W13" i="11"/>
  <c r="W23" i="11" s="1"/>
  <c r="Z23" i="11" s="1"/>
  <c r="U23" i="11"/>
  <c r="S13" i="11"/>
  <c r="O23" i="11"/>
  <c r="M13" i="11"/>
  <c r="J13" i="11"/>
  <c r="J23" i="11" s="1"/>
  <c r="G13" i="11"/>
  <c r="F23" i="11"/>
  <c r="T12" i="11"/>
  <c r="Q12" i="11"/>
  <c r="N12" i="11"/>
  <c r="N77" i="11" s="1"/>
  <c r="N79" i="11" s="1"/>
  <c r="K12" i="11"/>
  <c r="H12" i="11"/>
  <c r="H77" i="11" s="1"/>
  <c r="H79" i="11" s="1"/>
  <c r="E12" i="11"/>
  <c r="E77" i="11" s="1"/>
  <c r="E79" i="11" s="1"/>
  <c r="C12" i="11"/>
  <c r="W11" i="11"/>
  <c r="Z11" i="11" s="1"/>
  <c r="V11" i="11"/>
  <c r="S11" i="11"/>
  <c r="P11" i="11"/>
  <c r="M11" i="11"/>
  <c r="J11" i="11"/>
  <c r="G11" i="11"/>
  <c r="Z10" i="11"/>
  <c r="W10" i="11"/>
  <c r="V10" i="11"/>
  <c r="S10" i="11"/>
  <c r="P10" i="11"/>
  <c r="M10" i="11"/>
  <c r="J10" i="11"/>
  <c r="G10" i="11"/>
  <c r="Z9" i="11"/>
  <c r="W9" i="11"/>
  <c r="V9" i="11"/>
  <c r="X9" i="11"/>
  <c r="P9" i="11"/>
  <c r="M9" i="11"/>
  <c r="J9" i="11"/>
  <c r="G9" i="11"/>
  <c r="Z8" i="11"/>
  <c r="W8" i="11"/>
  <c r="V8" i="11"/>
  <c r="V12" i="11" s="1"/>
  <c r="S8" i="11"/>
  <c r="P8" i="11"/>
  <c r="M8" i="11"/>
  <c r="I12" i="11"/>
  <c r="G8" i="11"/>
  <c r="W7" i="11"/>
  <c r="Z7" i="11" s="1"/>
  <c r="V7" i="11"/>
  <c r="S7" i="11"/>
  <c r="P7" i="11"/>
  <c r="X7" i="11"/>
  <c r="J7" i="11"/>
  <c r="G7" i="11"/>
  <c r="Z6" i="11"/>
  <c r="W6" i="11"/>
  <c r="V6" i="11"/>
  <c r="S6" i="11"/>
  <c r="O12" i="11"/>
  <c r="M6" i="11"/>
  <c r="J6" i="11"/>
  <c r="G6" i="11"/>
  <c r="A6" i="1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Z5" i="11"/>
  <c r="W5" i="11"/>
  <c r="V5" i="11"/>
  <c r="U12" i="11"/>
  <c r="X5" i="11"/>
  <c r="P5" i="11"/>
  <c r="M5" i="11"/>
  <c r="L12" i="11"/>
  <c r="J5" i="11"/>
  <c r="F12" i="11"/>
  <c r="Z78" i="10"/>
  <c r="W78" i="10"/>
  <c r="V78" i="10"/>
  <c r="S78" i="10"/>
  <c r="P78" i="10"/>
  <c r="J78" i="10"/>
  <c r="G78" i="10"/>
  <c r="T76" i="10"/>
  <c r="Q76" i="10"/>
  <c r="N76" i="10"/>
  <c r="K76" i="10"/>
  <c r="H76" i="10"/>
  <c r="E76" i="10"/>
  <c r="W75" i="10"/>
  <c r="Z75" i="10" s="1"/>
  <c r="X75" i="10"/>
  <c r="S75" i="10"/>
  <c r="P75" i="10"/>
  <c r="M75" i="10"/>
  <c r="J75" i="10"/>
  <c r="G75" i="10"/>
  <c r="W74" i="10"/>
  <c r="Z74" i="10" s="1"/>
  <c r="V74" i="10"/>
  <c r="S74" i="10"/>
  <c r="P74" i="10"/>
  <c r="M74" i="10"/>
  <c r="J74" i="10"/>
  <c r="G74" i="10"/>
  <c r="W73" i="10"/>
  <c r="Z73" i="10" s="1"/>
  <c r="V73" i="10"/>
  <c r="S73" i="10"/>
  <c r="P73" i="10"/>
  <c r="M73" i="10"/>
  <c r="M76" i="10" s="1"/>
  <c r="J73" i="10"/>
  <c r="G73" i="10"/>
  <c r="A73" i="10"/>
  <c r="A74" i="10" s="1"/>
  <c r="A75" i="10" s="1"/>
  <c r="A76" i="10" s="1"/>
  <c r="Z72" i="10"/>
  <c r="W72" i="10"/>
  <c r="P72" i="10"/>
  <c r="M72" i="10"/>
  <c r="I76" i="10"/>
  <c r="G72" i="10"/>
  <c r="T71" i="10"/>
  <c r="S71" i="10"/>
  <c r="Q71" i="10"/>
  <c r="N71" i="10"/>
  <c r="K71" i="10"/>
  <c r="H71" i="10"/>
  <c r="E71" i="10"/>
  <c r="Z70" i="10"/>
  <c r="W70" i="10"/>
  <c r="V70" i="10"/>
  <c r="S70" i="10"/>
  <c r="P70" i="10"/>
  <c r="M70" i="10"/>
  <c r="X70" i="10"/>
  <c r="Y70" i="10" s="1"/>
  <c r="J70" i="10"/>
  <c r="G70" i="10"/>
  <c r="X69" i="10"/>
  <c r="AA69" i="10" s="1"/>
  <c r="W69" i="10"/>
  <c r="Z69" i="10" s="1"/>
  <c r="V69" i="10"/>
  <c r="S69" i="10"/>
  <c r="P69" i="10"/>
  <c r="M69" i="10"/>
  <c r="J69" i="10"/>
  <c r="G69" i="10"/>
  <c r="AA68" i="10"/>
  <c r="Z68" i="10"/>
  <c r="X68" i="10"/>
  <c r="Y68" i="10" s="1"/>
  <c r="W68" i="10"/>
  <c r="V68" i="10"/>
  <c r="S68" i="10"/>
  <c r="P68" i="10"/>
  <c r="M68" i="10"/>
  <c r="J68" i="10"/>
  <c r="G68" i="10"/>
  <c r="AA67" i="10"/>
  <c r="X67" i="10"/>
  <c r="W67" i="10"/>
  <c r="V67" i="10"/>
  <c r="S67" i="10"/>
  <c r="P67" i="10"/>
  <c r="M67" i="10"/>
  <c r="J67" i="10"/>
  <c r="G67" i="10"/>
  <c r="AA66" i="10"/>
  <c r="Z66" i="10"/>
  <c r="X66" i="10"/>
  <c r="W66" i="10"/>
  <c r="Y66" i="10" s="1"/>
  <c r="V66" i="10"/>
  <c r="S66" i="10"/>
  <c r="P66" i="10"/>
  <c r="M66" i="10"/>
  <c r="J66" i="10"/>
  <c r="G66" i="10"/>
  <c r="W65" i="10"/>
  <c r="Z65" i="10" s="1"/>
  <c r="V65" i="10"/>
  <c r="S65" i="10"/>
  <c r="P65" i="10"/>
  <c r="M65" i="10"/>
  <c r="X65" i="10"/>
  <c r="J65" i="10"/>
  <c r="G65" i="10"/>
  <c r="Z64" i="10"/>
  <c r="W64" i="10"/>
  <c r="S64" i="10"/>
  <c r="P64" i="10"/>
  <c r="M64" i="10"/>
  <c r="J64" i="10"/>
  <c r="G64" i="10"/>
  <c r="A64" i="10"/>
  <c r="A65" i="10" s="1"/>
  <c r="A66" i="10" s="1"/>
  <c r="A67" i="10" s="1"/>
  <c r="W63" i="10"/>
  <c r="V63" i="10"/>
  <c r="S63" i="10"/>
  <c r="R71" i="10"/>
  <c r="O71" i="10"/>
  <c r="M63" i="10"/>
  <c r="M71" i="10" s="1"/>
  <c r="L71" i="10"/>
  <c r="J63" i="10"/>
  <c r="G63" i="10"/>
  <c r="F71" i="10"/>
  <c r="A63" i="10"/>
  <c r="T62" i="10"/>
  <c r="R62" i="10"/>
  <c r="Q62" i="10"/>
  <c r="N62" i="10"/>
  <c r="K62" i="10"/>
  <c r="H62" i="10"/>
  <c r="E62" i="10"/>
  <c r="C62" i="10"/>
  <c r="Z61" i="10"/>
  <c r="W61" i="10"/>
  <c r="V61" i="10"/>
  <c r="S61" i="10"/>
  <c r="P61" i="10"/>
  <c r="M61" i="10"/>
  <c r="J61" i="10"/>
  <c r="G61" i="10"/>
  <c r="Z60" i="10"/>
  <c r="W60" i="10"/>
  <c r="V60" i="10"/>
  <c r="P60" i="10"/>
  <c r="M60" i="10"/>
  <c r="J60" i="10"/>
  <c r="G60" i="10"/>
  <c r="W59" i="10"/>
  <c r="Z59" i="10" s="1"/>
  <c r="V59" i="10"/>
  <c r="S59" i="10"/>
  <c r="X59" i="10"/>
  <c r="Y59" i="10" s="1"/>
  <c r="P59" i="10"/>
  <c r="M59" i="10"/>
  <c r="J59" i="10"/>
  <c r="G59" i="10"/>
  <c r="Z58" i="10"/>
  <c r="W58" i="10"/>
  <c r="S58" i="10"/>
  <c r="P58" i="10"/>
  <c r="M58" i="10"/>
  <c r="J58" i="10"/>
  <c r="G58" i="10"/>
  <c r="Z57" i="10"/>
  <c r="W57" i="10"/>
  <c r="W62" i="10" s="1"/>
  <c r="Z62" i="10" s="1"/>
  <c r="S57" i="10"/>
  <c r="P57" i="10"/>
  <c r="O62" i="10"/>
  <c r="L62" i="10"/>
  <c r="I62" i="10"/>
  <c r="T56" i="10"/>
  <c r="Q56" i="10"/>
  <c r="O56" i="10"/>
  <c r="N56" i="10"/>
  <c r="K56" i="10"/>
  <c r="H56" i="10"/>
  <c r="F56" i="10"/>
  <c r="E56" i="10"/>
  <c r="C56" i="10"/>
  <c r="W55" i="10"/>
  <c r="Z55" i="10" s="1"/>
  <c r="V55" i="10"/>
  <c r="S55" i="10"/>
  <c r="P55" i="10"/>
  <c r="M55" i="10"/>
  <c r="J55" i="10"/>
  <c r="G55" i="10"/>
  <c r="W54" i="10"/>
  <c r="Z54" i="10" s="1"/>
  <c r="V54" i="10"/>
  <c r="S54" i="10"/>
  <c r="P54" i="10"/>
  <c r="M54" i="10"/>
  <c r="J54" i="10"/>
  <c r="G54" i="10"/>
  <c r="Z53" i="10"/>
  <c r="W53" i="10"/>
  <c r="V53" i="10"/>
  <c r="S53" i="10"/>
  <c r="P53" i="10"/>
  <c r="M53" i="10"/>
  <c r="J53" i="10"/>
  <c r="G53" i="10"/>
  <c r="A53" i="10"/>
  <c r="A54" i="10" s="1"/>
  <c r="W52" i="10"/>
  <c r="Z52" i="10" s="1"/>
  <c r="X52" i="10"/>
  <c r="AA52" i="10" s="1"/>
  <c r="R56" i="10"/>
  <c r="P52" i="10"/>
  <c r="I56" i="10"/>
  <c r="G52" i="10"/>
  <c r="G56" i="10" s="1"/>
  <c r="U51" i="10"/>
  <c r="T51" i="10"/>
  <c r="Q51" i="10"/>
  <c r="N51" i="10"/>
  <c r="L51" i="10"/>
  <c r="K51" i="10"/>
  <c r="H51" i="10"/>
  <c r="E51" i="10"/>
  <c r="W50" i="10"/>
  <c r="W51" i="10" s="1"/>
  <c r="R51" i="10"/>
  <c r="O51" i="10"/>
  <c r="M50" i="10"/>
  <c r="M51" i="10" s="1"/>
  <c r="I51" i="10"/>
  <c r="F51" i="10"/>
  <c r="T49" i="10"/>
  <c r="Q49" i="10"/>
  <c r="N49" i="10"/>
  <c r="L49" i="10"/>
  <c r="K49" i="10"/>
  <c r="H49" i="10"/>
  <c r="E49" i="10"/>
  <c r="C49" i="10"/>
  <c r="W48" i="10"/>
  <c r="Z48" i="10" s="1"/>
  <c r="V48" i="10"/>
  <c r="X48" i="10"/>
  <c r="S48" i="10"/>
  <c r="P48" i="10"/>
  <c r="M48" i="10"/>
  <c r="J48" i="10"/>
  <c r="G48" i="10"/>
  <c r="X47" i="10"/>
  <c r="W47" i="10"/>
  <c r="Z47" i="10" s="1"/>
  <c r="V47" i="10"/>
  <c r="S47" i="10"/>
  <c r="P47" i="10"/>
  <c r="M47" i="10"/>
  <c r="J47" i="10"/>
  <c r="G47" i="10"/>
  <c r="Z46" i="10"/>
  <c r="W46" i="10"/>
  <c r="V46" i="10"/>
  <c r="R49" i="10"/>
  <c r="O49" i="10"/>
  <c r="M46" i="10"/>
  <c r="M49" i="10" s="1"/>
  <c r="I49" i="10"/>
  <c r="G46" i="10"/>
  <c r="G49" i="10" s="1"/>
  <c r="A46" i="10"/>
  <c r="A47" i="10" s="1"/>
  <c r="A48" i="10" s="1"/>
  <c r="A49" i="10" s="1"/>
  <c r="T45" i="10"/>
  <c r="Q45" i="10"/>
  <c r="N45" i="10"/>
  <c r="K45" i="10"/>
  <c r="H45" i="10"/>
  <c r="E45" i="10"/>
  <c r="C45" i="10"/>
  <c r="W44" i="10"/>
  <c r="Z44" i="10" s="1"/>
  <c r="S44" i="10"/>
  <c r="P44" i="10"/>
  <c r="M44" i="10"/>
  <c r="J44" i="10"/>
  <c r="G44" i="10"/>
  <c r="W43" i="10"/>
  <c r="Z43" i="10" s="1"/>
  <c r="X43" i="10"/>
  <c r="S43" i="10"/>
  <c r="P43" i="10"/>
  <c r="M43" i="10"/>
  <c r="J43" i="10"/>
  <c r="G43" i="10"/>
  <c r="W42" i="10"/>
  <c r="Z42" i="10" s="1"/>
  <c r="V42" i="10"/>
  <c r="S42" i="10"/>
  <c r="P42" i="10"/>
  <c r="M42" i="10"/>
  <c r="J42" i="10"/>
  <c r="G42" i="10"/>
  <c r="Z41" i="10"/>
  <c r="W41" i="10"/>
  <c r="V41" i="10"/>
  <c r="S41" i="10"/>
  <c r="P41" i="10"/>
  <c r="M41" i="10"/>
  <c r="J41" i="10"/>
  <c r="G41" i="10"/>
  <c r="W40" i="10"/>
  <c r="Z40" i="10" s="1"/>
  <c r="X40" i="10"/>
  <c r="Y40" i="10" s="1"/>
  <c r="S40" i="10"/>
  <c r="P40" i="10"/>
  <c r="M40" i="10"/>
  <c r="J40" i="10"/>
  <c r="G40" i="10"/>
  <c r="W39" i="10"/>
  <c r="Z39" i="10" s="1"/>
  <c r="V39" i="10"/>
  <c r="S39" i="10"/>
  <c r="P39" i="10"/>
  <c r="M39" i="10"/>
  <c r="J39" i="10"/>
  <c r="G39" i="10"/>
  <c r="X38" i="10"/>
  <c r="AA38" i="10" s="1"/>
  <c r="W38" i="10"/>
  <c r="Z38" i="10" s="1"/>
  <c r="V38" i="10"/>
  <c r="S38" i="10"/>
  <c r="P38" i="10"/>
  <c r="M38" i="10"/>
  <c r="J38" i="10"/>
  <c r="G38" i="10"/>
  <c r="Z37" i="10"/>
  <c r="W37" i="10"/>
  <c r="S37" i="10"/>
  <c r="P37" i="10"/>
  <c r="M37" i="10"/>
  <c r="J37" i="10"/>
  <c r="G37" i="10"/>
  <c r="W36" i="10"/>
  <c r="Z36" i="10" s="1"/>
  <c r="S36" i="10"/>
  <c r="P36" i="10"/>
  <c r="M36" i="10"/>
  <c r="J36" i="10"/>
  <c r="G36" i="10"/>
  <c r="W35" i="10"/>
  <c r="Z35" i="10" s="1"/>
  <c r="S35" i="10"/>
  <c r="P35" i="10"/>
  <c r="M35" i="10"/>
  <c r="J35" i="10"/>
  <c r="G35" i="10"/>
  <c r="W34" i="10"/>
  <c r="Z34" i="10" s="1"/>
  <c r="V34" i="10"/>
  <c r="S34" i="10"/>
  <c r="P34" i="10"/>
  <c r="M34" i="10"/>
  <c r="J34" i="10"/>
  <c r="G34" i="10"/>
  <c r="Z33" i="10"/>
  <c r="W33" i="10"/>
  <c r="S33" i="10"/>
  <c r="P33" i="10"/>
  <c r="M33" i="10"/>
  <c r="J33" i="10"/>
  <c r="G33" i="10"/>
  <c r="A33" i="10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W32" i="10"/>
  <c r="Z32" i="10" s="1"/>
  <c r="S32" i="10"/>
  <c r="P32" i="10"/>
  <c r="M32" i="10"/>
  <c r="J32" i="10"/>
  <c r="G32" i="10"/>
  <c r="A32" i="10"/>
  <c r="W31" i="10"/>
  <c r="Z31" i="10" s="1"/>
  <c r="V31" i="10"/>
  <c r="S31" i="10"/>
  <c r="P31" i="10"/>
  <c r="M31" i="10"/>
  <c r="J31" i="10"/>
  <c r="G31" i="10"/>
  <c r="W30" i="10"/>
  <c r="Z30" i="10" s="1"/>
  <c r="V30" i="10"/>
  <c r="S30" i="10"/>
  <c r="X30" i="10"/>
  <c r="P30" i="10"/>
  <c r="M30" i="10"/>
  <c r="J30" i="10"/>
  <c r="G30" i="10"/>
  <c r="W29" i="10"/>
  <c r="Z29" i="10" s="1"/>
  <c r="X29" i="10"/>
  <c r="S29" i="10"/>
  <c r="P29" i="10"/>
  <c r="M29" i="10"/>
  <c r="J29" i="10"/>
  <c r="G29" i="10"/>
  <c r="W28" i="10"/>
  <c r="Z28" i="10" s="1"/>
  <c r="X28" i="10"/>
  <c r="S28" i="10"/>
  <c r="P28" i="10"/>
  <c r="M28" i="10"/>
  <c r="J28" i="10"/>
  <c r="G28" i="10"/>
  <c r="W27" i="10"/>
  <c r="Z27" i="10" s="1"/>
  <c r="V27" i="10"/>
  <c r="S27" i="10"/>
  <c r="X27" i="10"/>
  <c r="P27" i="10"/>
  <c r="M27" i="10"/>
  <c r="J27" i="10"/>
  <c r="G27" i="10"/>
  <c r="Z26" i="10"/>
  <c r="W26" i="10"/>
  <c r="V26" i="10"/>
  <c r="X26" i="10"/>
  <c r="S26" i="10"/>
  <c r="P26" i="10"/>
  <c r="M26" i="10"/>
  <c r="J26" i="10"/>
  <c r="G26" i="10"/>
  <c r="W25" i="10"/>
  <c r="Z25" i="10" s="1"/>
  <c r="X25" i="10"/>
  <c r="S25" i="10"/>
  <c r="P25" i="10"/>
  <c r="M25" i="10"/>
  <c r="J25" i="10"/>
  <c r="G25" i="10"/>
  <c r="W24" i="10"/>
  <c r="W45" i="10" s="1"/>
  <c r="Z45" i="10" s="1"/>
  <c r="X24" i="10"/>
  <c r="P24" i="10"/>
  <c r="L45" i="10"/>
  <c r="J24" i="10"/>
  <c r="J45" i="10" s="1"/>
  <c r="T23" i="10"/>
  <c r="Q23" i="10"/>
  <c r="N23" i="10"/>
  <c r="K23" i="10"/>
  <c r="I23" i="10"/>
  <c r="H23" i="10"/>
  <c r="E23" i="10"/>
  <c r="C23" i="10"/>
  <c r="Z22" i="10"/>
  <c r="W22" i="10"/>
  <c r="X22" i="10"/>
  <c r="S22" i="10"/>
  <c r="P22" i="10"/>
  <c r="M22" i="10"/>
  <c r="J22" i="10"/>
  <c r="G22" i="10"/>
  <c r="W21" i="10"/>
  <c r="Z21" i="10" s="1"/>
  <c r="V21" i="10"/>
  <c r="X21" i="10"/>
  <c r="S21" i="10"/>
  <c r="P21" i="10"/>
  <c r="M21" i="10"/>
  <c r="J21" i="10"/>
  <c r="G21" i="10"/>
  <c r="W20" i="10"/>
  <c r="Z20" i="10" s="1"/>
  <c r="V20" i="10"/>
  <c r="S20" i="10"/>
  <c r="P20" i="10"/>
  <c r="M20" i="10"/>
  <c r="J20" i="10"/>
  <c r="G20" i="10"/>
  <c r="Z19" i="10"/>
  <c r="X19" i="10"/>
  <c r="AA19" i="10" s="1"/>
  <c r="W19" i="10"/>
  <c r="V19" i="10"/>
  <c r="S19" i="10"/>
  <c r="P19" i="10"/>
  <c r="M19" i="10"/>
  <c r="J19" i="10"/>
  <c r="G19" i="10"/>
  <c r="Z18" i="10"/>
  <c r="W18" i="10"/>
  <c r="X18" i="10"/>
  <c r="S18" i="10"/>
  <c r="P18" i="10"/>
  <c r="M18" i="10"/>
  <c r="J18" i="10"/>
  <c r="G18" i="10"/>
  <c r="W17" i="10"/>
  <c r="Z17" i="10" s="1"/>
  <c r="V17" i="10"/>
  <c r="X17" i="10"/>
  <c r="S17" i="10"/>
  <c r="P17" i="10"/>
  <c r="M17" i="10"/>
  <c r="J17" i="10"/>
  <c r="G17" i="10"/>
  <c r="W16" i="10"/>
  <c r="Z16" i="10" s="1"/>
  <c r="V16" i="10"/>
  <c r="S16" i="10"/>
  <c r="P16" i="10"/>
  <c r="M16" i="10"/>
  <c r="J16" i="10"/>
  <c r="G16" i="10"/>
  <c r="Z15" i="10"/>
  <c r="X15" i="10"/>
  <c r="AA15" i="10" s="1"/>
  <c r="W15" i="10"/>
  <c r="V15" i="10"/>
  <c r="S15" i="10"/>
  <c r="P15" i="10"/>
  <c r="M15" i="10"/>
  <c r="J15" i="10"/>
  <c r="G15" i="10"/>
  <c r="Z14" i="10"/>
  <c r="W14" i="10"/>
  <c r="X14" i="10"/>
  <c r="S14" i="10"/>
  <c r="P14" i="10"/>
  <c r="O23" i="10"/>
  <c r="M14" i="10"/>
  <c r="J14" i="10"/>
  <c r="G14" i="10"/>
  <c r="W13" i="10"/>
  <c r="W23" i="10" s="1"/>
  <c r="Z23" i="10" s="1"/>
  <c r="V13" i="10"/>
  <c r="U23" i="10"/>
  <c r="S13" i="10"/>
  <c r="R23" i="10"/>
  <c r="P13" i="10"/>
  <c r="M13" i="10"/>
  <c r="M23" i="10" s="1"/>
  <c r="J13" i="10"/>
  <c r="J23" i="10" s="1"/>
  <c r="G13" i="10"/>
  <c r="G23" i="10" s="1"/>
  <c r="F23" i="10"/>
  <c r="T12" i="10"/>
  <c r="T77" i="10" s="1"/>
  <c r="T79" i="10" s="1"/>
  <c r="Q12" i="10"/>
  <c r="N12" i="10"/>
  <c r="N77" i="10" s="1"/>
  <c r="N79" i="10" s="1"/>
  <c r="K12" i="10"/>
  <c r="H12" i="10"/>
  <c r="H77" i="10" s="1"/>
  <c r="H79" i="10" s="1"/>
  <c r="E12" i="10"/>
  <c r="C12" i="10"/>
  <c r="W11" i="10"/>
  <c r="Z11" i="10" s="1"/>
  <c r="X11" i="10"/>
  <c r="S11" i="10"/>
  <c r="P11" i="10"/>
  <c r="M11" i="10"/>
  <c r="J11" i="10"/>
  <c r="G11" i="10"/>
  <c r="W10" i="10"/>
  <c r="Z10" i="10" s="1"/>
  <c r="V10" i="10"/>
  <c r="S10" i="10"/>
  <c r="X10" i="10"/>
  <c r="P10" i="10"/>
  <c r="M10" i="10"/>
  <c r="J10" i="10"/>
  <c r="G10" i="10"/>
  <c r="Z9" i="10"/>
  <c r="W9" i="10"/>
  <c r="V9" i="10"/>
  <c r="X9" i="10"/>
  <c r="S9" i="10"/>
  <c r="P9" i="10"/>
  <c r="M9" i="10"/>
  <c r="J9" i="10"/>
  <c r="G9" i="10"/>
  <c r="W8" i="10"/>
  <c r="Z8" i="10" s="1"/>
  <c r="X8" i="10"/>
  <c r="S8" i="10"/>
  <c r="P8" i="10"/>
  <c r="M8" i="10"/>
  <c r="J8" i="10"/>
  <c r="G8" i="10"/>
  <c r="W7" i="10"/>
  <c r="Z7" i="10" s="1"/>
  <c r="X7" i="10"/>
  <c r="S7" i="10"/>
  <c r="P7" i="10"/>
  <c r="M7" i="10"/>
  <c r="J7" i="10"/>
  <c r="G7" i="10"/>
  <c r="A7" i="10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W6" i="10"/>
  <c r="Z6" i="10" s="1"/>
  <c r="V6" i="10"/>
  <c r="S6" i="10"/>
  <c r="P6" i="10"/>
  <c r="M6" i="10"/>
  <c r="J6" i="10"/>
  <c r="G6" i="10"/>
  <c r="A6" i="10"/>
  <c r="W5" i="10"/>
  <c r="W12" i="10" s="1"/>
  <c r="V5" i="10"/>
  <c r="X5" i="10"/>
  <c r="R12" i="10"/>
  <c r="O12" i="10"/>
  <c r="L12" i="10"/>
  <c r="J5" i="10"/>
  <c r="J12" i="10" s="1"/>
  <c r="I12" i="10"/>
  <c r="F12" i="10"/>
  <c r="W78" i="9"/>
  <c r="Z78" i="9" s="1"/>
  <c r="V78" i="9"/>
  <c r="S78" i="9"/>
  <c r="P78" i="9"/>
  <c r="M78" i="9"/>
  <c r="J78" i="9"/>
  <c r="G78" i="9"/>
  <c r="T76" i="9"/>
  <c r="Q76" i="9"/>
  <c r="N76" i="9"/>
  <c r="K76" i="9"/>
  <c r="H76" i="9"/>
  <c r="E76" i="9"/>
  <c r="W75" i="9"/>
  <c r="Z75" i="9" s="1"/>
  <c r="X75" i="9"/>
  <c r="S75" i="9"/>
  <c r="P75" i="9"/>
  <c r="M75" i="9"/>
  <c r="J75" i="9"/>
  <c r="G75" i="9"/>
  <c r="W74" i="9"/>
  <c r="Z74" i="9" s="1"/>
  <c r="V74" i="9"/>
  <c r="S74" i="9"/>
  <c r="P74" i="9"/>
  <c r="M74" i="9"/>
  <c r="J74" i="9"/>
  <c r="G74" i="9"/>
  <c r="W73" i="9"/>
  <c r="Z73" i="9" s="1"/>
  <c r="V73" i="9"/>
  <c r="S73" i="9"/>
  <c r="P73" i="9"/>
  <c r="J73" i="9"/>
  <c r="G73" i="9"/>
  <c r="A73" i="9"/>
  <c r="A74" i="9" s="1"/>
  <c r="A75" i="9" s="1"/>
  <c r="A76" i="9" s="1"/>
  <c r="Z72" i="9"/>
  <c r="W72" i="9"/>
  <c r="W76" i="9" s="1"/>
  <c r="Z76" i="9" s="1"/>
  <c r="V72" i="9"/>
  <c r="R76" i="9"/>
  <c r="M72" i="9"/>
  <c r="G72" i="9"/>
  <c r="T71" i="9"/>
  <c r="R71" i="9"/>
  <c r="Q71" i="9"/>
  <c r="N71" i="9"/>
  <c r="K71" i="9"/>
  <c r="H71" i="9"/>
  <c r="E71" i="9"/>
  <c r="Z70" i="9"/>
  <c r="Y70" i="9"/>
  <c r="W70" i="9"/>
  <c r="V70" i="9"/>
  <c r="S70" i="9"/>
  <c r="P70" i="9"/>
  <c r="X70" i="9"/>
  <c r="AA70" i="9" s="1"/>
  <c r="J70" i="9"/>
  <c r="G70" i="9"/>
  <c r="X69" i="9"/>
  <c r="AA69" i="9" s="1"/>
  <c r="W69" i="9"/>
  <c r="Z69" i="9" s="1"/>
  <c r="V69" i="9"/>
  <c r="S69" i="9"/>
  <c r="P69" i="9"/>
  <c r="M69" i="9"/>
  <c r="J69" i="9"/>
  <c r="G69" i="9"/>
  <c r="AA68" i="9"/>
  <c r="Z68" i="9"/>
  <c r="Y68" i="9"/>
  <c r="X68" i="9"/>
  <c r="W68" i="9"/>
  <c r="V68" i="9"/>
  <c r="S68" i="9"/>
  <c r="P68" i="9"/>
  <c r="M68" i="9"/>
  <c r="J68" i="9"/>
  <c r="G68" i="9"/>
  <c r="AA67" i="9"/>
  <c r="X67" i="9"/>
  <c r="W67" i="9"/>
  <c r="Z67" i="9" s="1"/>
  <c r="V67" i="9"/>
  <c r="S67" i="9"/>
  <c r="P67" i="9"/>
  <c r="M67" i="9"/>
  <c r="J67" i="9"/>
  <c r="G67" i="9"/>
  <c r="Z66" i="9"/>
  <c r="Y66" i="9"/>
  <c r="X66" i="9"/>
  <c r="AA66" i="9" s="1"/>
  <c r="W66" i="9"/>
  <c r="V66" i="9"/>
  <c r="S66" i="9"/>
  <c r="P66" i="9"/>
  <c r="M66" i="9"/>
  <c r="J66" i="9"/>
  <c r="G66" i="9"/>
  <c r="W65" i="9"/>
  <c r="Z65" i="9" s="1"/>
  <c r="V65" i="9"/>
  <c r="S65" i="9"/>
  <c r="P65" i="9"/>
  <c r="M65" i="9"/>
  <c r="X65" i="9"/>
  <c r="J65" i="9"/>
  <c r="G65" i="9"/>
  <c r="A65" i="9"/>
  <c r="A66" i="9" s="1"/>
  <c r="A67" i="9" s="1"/>
  <c r="Z64" i="9"/>
  <c r="W64" i="9"/>
  <c r="X64" i="9"/>
  <c r="S64" i="9"/>
  <c r="P64" i="9"/>
  <c r="M64" i="9"/>
  <c r="J64" i="9"/>
  <c r="G64" i="9"/>
  <c r="A64" i="9"/>
  <c r="W63" i="9"/>
  <c r="V63" i="9"/>
  <c r="U71" i="9"/>
  <c r="S63" i="9"/>
  <c r="S71" i="9" s="1"/>
  <c r="O71" i="9"/>
  <c r="L71" i="9"/>
  <c r="J63" i="9"/>
  <c r="J71" i="9" s="1"/>
  <c r="I71" i="9"/>
  <c r="G63" i="9"/>
  <c r="G71" i="9" s="1"/>
  <c r="A63" i="9"/>
  <c r="T62" i="9"/>
  <c r="Q62" i="9"/>
  <c r="N62" i="9"/>
  <c r="K62" i="9"/>
  <c r="H62" i="9"/>
  <c r="E62" i="9"/>
  <c r="C62" i="9"/>
  <c r="X61" i="9"/>
  <c r="W61" i="9"/>
  <c r="Z61" i="9" s="1"/>
  <c r="V61" i="9"/>
  <c r="S61" i="9"/>
  <c r="P61" i="9"/>
  <c r="M61" i="9"/>
  <c r="J61" i="9"/>
  <c r="G61" i="9"/>
  <c r="Z60" i="9"/>
  <c r="W60" i="9"/>
  <c r="V60" i="9"/>
  <c r="S60" i="9"/>
  <c r="M60" i="9"/>
  <c r="J60" i="9"/>
  <c r="G60" i="9"/>
  <c r="Z59" i="9"/>
  <c r="W59" i="9"/>
  <c r="X59" i="9"/>
  <c r="S59" i="9"/>
  <c r="P59" i="9"/>
  <c r="M59" i="9"/>
  <c r="J59" i="9"/>
  <c r="G59" i="9"/>
  <c r="Z58" i="9"/>
  <c r="W58" i="9"/>
  <c r="V58" i="9"/>
  <c r="P58" i="9"/>
  <c r="M58" i="9"/>
  <c r="J58" i="9"/>
  <c r="G58" i="9"/>
  <c r="W57" i="9"/>
  <c r="W62" i="9" s="1"/>
  <c r="Z62" i="9" s="1"/>
  <c r="U62" i="9"/>
  <c r="S57" i="9"/>
  <c r="O62" i="9"/>
  <c r="L62" i="9"/>
  <c r="J57" i="9"/>
  <c r="G57" i="9"/>
  <c r="F62" i="9"/>
  <c r="U56" i="9"/>
  <c r="T56" i="9"/>
  <c r="Q56" i="9"/>
  <c r="N56" i="9"/>
  <c r="K56" i="9"/>
  <c r="H56" i="9"/>
  <c r="E56" i="9"/>
  <c r="C56" i="9"/>
  <c r="Z55" i="9"/>
  <c r="W55" i="9"/>
  <c r="S55" i="9"/>
  <c r="P55" i="9"/>
  <c r="M55" i="9"/>
  <c r="J55" i="9"/>
  <c r="G55" i="9"/>
  <c r="W54" i="9"/>
  <c r="Z54" i="9" s="1"/>
  <c r="V54" i="9"/>
  <c r="X54" i="9"/>
  <c r="S54" i="9"/>
  <c r="P54" i="9"/>
  <c r="M54" i="9"/>
  <c r="J54" i="9"/>
  <c r="G54" i="9"/>
  <c r="X53" i="9"/>
  <c r="W53" i="9"/>
  <c r="Z53" i="9" s="1"/>
  <c r="V53" i="9"/>
  <c r="S53" i="9"/>
  <c r="P53" i="9"/>
  <c r="M53" i="9"/>
  <c r="J53" i="9"/>
  <c r="G53" i="9"/>
  <c r="A53" i="9"/>
  <c r="A54" i="9" s="1"/>
  <c r="Z52" i="9"/>
  <c r="W52" i="9"/>
  <c r="W56" i="9" s="1"/>
  <c r="X52" i="9"/>
  <c r="R56" i="9"/>
  <c r="P52" i="9"/>
  <c r="P56" i="9" s="1"/>
  <c r="O56" i="9"/>
  <c r="L56" i="9"/>
  <c r="I56" i="9"/>
  <c r="G52" i="9"/>
  <c r="G56" i="9" s="1"/>
  <c r="T51" i="9"/>
  <c r="Q51" i="9"/>
  <c r="N51" i="9"/>
  <c r="K51" i="9"/>
  <c r="H51" i="9"/>
  <c r="E51" i="9"/>
  <c r="Z50" i="9"/>
  <c r="Z51" i="9" s="1"/>
  <c r="W50" i="9"/>
  <c r="W51" i="9" s="1"/>
  <c r="X50" i="9"/>
  <c r="R51" i="9"/>
  <c r="P50" i="9"/>
  <c r="P51" i="9" s="1"/>
  <c r="O51" i="9"/>
  <c r="M50" i="9"/>
  <c r="M51" i="9" s="1"/>
  <c r="I51" i="9"/>
  <c r="F51" i="9"/>
  <c r="T49" i="9"/>
  <c r="Q49" i="9"/>
  <c r="N49" i="9"/>
  <c r="K49" i="9"/>
  <c r="H49" i="9"/>
  <c r="E49" i="9"/>
  <c r="C49" i="9"/>
  <c r="W48" i="9"/>
  <c r="Z48" i="9" s="1"/>
  <c r="X48" i="9"/>
  <c r="S48" i="9"/>
  <c r="P48" i="9"/>
  <c r="M48" i="9"/>
  <c r="J48" i="9"/>
  <c r="G48" i="9"/>
  <c r="W47" i="9"/>
  <c r="Z47" i="9" s="1"/>
  <c r="V47" i="9"/>
  <c r="X47" i="9"/>
  <c r="S47" i="9"/>
  <c r="P47" i="9"/>
  <c r="M47" i="9"/>
  <c r="J47" i="9"/>
  <c r="G47" i="9"/>
  <c r="X46" i="9"/>
  <c r="W46" i="9"/>
  <c r="W49" i="9" s="1"/>
  <c r="Z49" i="9" s="1"/>
  <c r="V46" i="9"/>
  <c r="R49" i="9"/>
  <c r="O49" i="9"/>
  <c r="M46" i="9"/>
  <c r="L49" i="9"/>
  <c r="I49" i="9"/>
  <c r="G46" i="9"/>
  <c r="G49" i="9" s="1"/>
  <c r="A46" i="9"/>
  <c r="A47" i="9" s="1"/>
  <c r="A48" i="9" s="1"/>
  <c r="A49" i="9" s="1"/>
  <c r="T45" i="9"/>
  <c r="Q45" i="9"/>
  <c r="N45" i="9"/>
  <c r="K45" i="9"/>
  <c r="H45" i="9"/>
  <c r="E45" i="9"/>
  <c r="C45" i="9"/>
  <c r="Z44" i="9"/>
  <c r="W44" i="9"/>
  <c r="X44" i="9"/>
  <c r="S44" i="9"/>
  <c r="P44" i="9"/>
  <c r="M44" i="9"/>
  <c r="J44" i="9"/>
  <c r="G44" i="9"/>
  <c r="W43" i="9"/>
  <c r="Z43" i="9" s="1"/>
  <c r="X43" i="9"/>
  <c r="S43" i="9"/>
  <c r="P43" i="9"/>
  <c r="M43" i="9"/>
  <c r="J43" i="9"/>
  <c r="G43" i="9"/>
  <c r="W42" i="9"/>
  <c r="Z42" i="9" s="1"/>
  <c r="V42" i="9"/>
  <c r="X42" i="9"/>
  <c r="S42" i="9"/>
  <c r="P42" i="9"/>
  <c r="M42" i="9"/>
  <c r="J42" i="9"/>
  <c r="G42" i="9"/>
  <c r="X41" i="9"/>
  <c r="W41" i="9"/>
  <c r="Z41" i="9" s="1"/>
  <c r="V41" i="9"/>
  <c r="S41" i="9"/>
  <c r="P41" i="9"/>
  <c r="M41" i="9"/>
  <c r="J41" i="9"/>
  <c r="G41" i="9"/>
  <c r="Z40" i="9"/>
  <c r="W40" i="9"/>
  <c r="X40" i="9"/>
  <c r="S40" i="9"/>
  <c r="P40" i="9"/>
  <c r="M40" i="9"/>
  <c r="J40" i="9"/>
  <c r="G40" i="9"/>
  <c r="A40" i="9"/>
  <c r="A41" i="9" s="1"/>
  <c r="A42" i="9" s="1"/>
  <c r="A43" i="9" s="1"/>
  <c r="A44" i="9" s="1"/>
  <c r="W39" i="9"/>
  <c r="Z39" i="9" s="1"/>
  <c r="S39" i="9"/>
  <c r="P39" i="9"/>
  <c r="M39" i="9"/>
  <c r="J39" i="9"/>
  <c r="G39" i="9"/>
  <c r="W38" i="9"/>
  <c r="Z38" i="9" s="1"/>
  <c r="V38" i="9"/>
  <c r="S38" i="9"/>
  <c r="P38" i="9"/>
  <c r="M38" i="9"/>
  <c r="J38" i="9"/>
  <c r="G38" i="9"/>
  <c r="W37" i="9"/>
  <c r="Z37" i="9" s="1"/>
  <c r="V37" i="9"/>
  <c r="S37" i="9"/>
  <c r="P37" i="9"/>
  <c r="X37" i="9"/>
  <c r="J37" i="9"/>
  <c r="G37" i="9"/>
  <c r="Z36" i="9"/>
  <c r="W36" i="9"/>
  <c r="S36" i="9"/>
  <c r="P36" i="9"/>
  <c r="M36" i="9"/>
  <c r="J36" i="9"/>
  <c r="G36" i="9"/>
  <c r="A36" i="9"/>
  <c r="A37" i="9" s="1"/>
  <c r="A38" i="9" s="1"/>
  <c r="A39" i="9" s="1"/>
  <c r="W35" i="9"/>
  <c r="Z35" i="9" s="1"/>
  <c r="S35" i="9"/>
  <c r="P35" i="9"/>
  <c r="M35" i="9"/>
  <c r="J35" i="9"/>
  <c r="G35" i="9"/>
  <c r="W34" i="9"/>
  <c r="Z34" i="9" s="1"/>
  <c r="V34" i="9"/>
  <c r="S34" i="9"/>
  <c r="P34" i="9"/>
  <c r="M34" i="9"/>
  <c r="J34" i="9"/>
  <c r="G34" i="9"/>
  <c r="W33" i="9"/>
  <c r="Z33" i="9" s="1"/>
  <c r="V33" i="9"/>
  <c r="S33" i="9"/>
  <c r="P33" i="9"/>
  <c r="M33" i="9"/>
  <c r="J33" i="9"/>
  <c r="G33" i="9"/>
  <c r="Z32" i="9"/>
  <c r="W32" i="9"/>
  <c r="S32" i="9"/>
  <c r="P32" i="9"/>
  <c r="M32" i="9"/>
  <c r="J32" i="9"/>
  <c r="G32" i="9"/>
  <c r="A32" i="9"/>
  <c r="A33" i="9" s="1"/>
  <c r="A34" i="9" s="1"/>
  <c r="A35" i="9" s="1"/>
  <c r="W31" i="9"/>
  <c r="Z31" i="9" s="1"/>
  <c r="V31" i="9"/>
  <c r="X31" i="9"/>
  <c r="S31" i="9"/>
  <c r="P31" i="9"/>
  <c r="M31" i="9"/>
  <c r="J31" i="9"/>
  <c r="G31" i="9"/>
  <c r="W30" i="9"/>
  <c r="Z30" i="9" s="1"/>
  <c r="V30" i="9"/>
  <c r="X30" i="9"/>
  <c r="S30" i="9"/>
  <c r="P30" i="9"/>
  <c r="M30" i="9"/>
  <c r="J30" i="9"/>
  <c r="G30" i="9"/>
  <c r="W29" i="9"/>
  <c r="Z29" i="9" s="1"/>
  <c r="X29" i="9"/>
  <c r="S29" i="9"/>
  <c r="P29" i="9"/>
  <c r="M29" i="9"/>
  <c r="J29" i="9"/>
  <c r="G29" i="9"/>
  <c r="W28" i="9"/>
  <c r="Z28" i="9" s="1"/>
  <c r="V28" i="9"/>
  <c r="S28" i="9"/>
  <c r="P28" i="9"/>
  <c r="M28" i="9"/>
  <c r="J28" i="9"/>
  <c r="G28" i="9"/>
  <c r="Z27" i="9"/>
  <c r="W27" i="9"/>
  <c r="V27" i="9"/>
  <c r="X27" i="9"/>
  <c r="S27" i="9"/>
  <c r="P27" i="9"/>
  <c r="M27" i="9"/>
  <c r="J27" i="9"/>
  <c r="G27" i="9"/>
  <c r="W26" i="9"/>
  <c r="Z26" i="9" s="1"/>
  <c r="X26" i="9"/>
  <c r="S26" i="9"/>
  <c r="P26" i="9"/>
  <c r="M26" i="9"/>
  <c r="J26" i="9"/>
  <c r="G26" i="9"/>
  <c r="W25" i="9"/>
  <c r="Z25" i="9" s="1"/>
  <c r="X25" i="9"/>
  <c r="S25" i="9"/>
  <c r="P25" i="9"/>
  <c r="M25" i="9"/>
  <c r="J25" i="9"/>
  <c r="G25" i="9"/>
  <c r="W24" i="9"/>
  <c r="Z24" i="9" s="1"/>
  <c r="R45" i="9"/>
  <c r="O45" i="9"/>
  <c r="M24" i="9"/>
  <c r="T23" i="9"/>
  <c r="Q23" i="9"/>
  <c r="N23" i="9"/>
  <c r="K23" i="9"/>
  <c r="I23" i="9"/>
  <c r="H23" i="9"/>
  <c r="E23" i="9"/>
  <c r="C23" i="9"/>
  <c r="Z22" i="9"/>
  <c r="W22" i="9"/>
  <c r="V22" i="9"/>
  <c r="S22" i="9"/>
  <c r="X22" i="9"/>
  <c r="P22" i="9"/>
  <c r="M22" i="9"/>
  <c r="J22" i="9"/>
  <c r="G22" i="9"/>
  <c r="Z21" i="9"/>
  <c r="W21" i="9"/>
  <c r="V21" i="9"/>
  <c r="X21" i="9"/>
  <c r="S21" i="9"/>
  <c r="P21" i="9"/>
  <c r="M21" i="9"/>
  <c r="J21" i="9"/>
  <c r="G21" i="9"/>
  <c r="X20" i="9"/>
  <c r="AA20" i="9" s="1"/>
  <c r="W20" i="9"/>
  <c r="Z20" i="9" s="1"/>
  <c r="V20" i="9"/>
  <c r="S20" i="9"/>
  <c r="P20" i="9"/>
  <c r="M20" i="9"/>
  <c r="J20" i="9"/>
  <c r="G20" i="9"/>
  <c r="Z19" i="9"/>
  <c r="X19" i="9"/>
  <c r="AA19" i="9" s="1"/>
  <c r="W19" i="9"/>
  <c r="V19" i="9"/>
  <c r="S19" i="9"/>
  <c r="P19" i="9"/>
  <c r="M19" i="9"/>
  <c r="J19" i="9"/>
  <c r="G19" i="9"/>
  <c r="Z18" i="9"/>
  <c r="W18" i="9"/>
  <c r="X18" i="9"/>
  <c r="S18" i="9"/>
  <c r="P18" i="9"/>
  <c r="M18" i="9"/>
  <c r="J18" i="9"/>
  <c r="G18" i="9"/>
  <c r="W17" i="9"/>
  <c r="Z17" i="9" s="1"/>
  <c r="V17" i="9"/>
  <c r="X17" i="9"/>
  <c r="S17" i="9"/>
  <c r="P17" i="9"/>
  <c r="M17" i="9"/>
  <c r="J17" i="9"/>
  <c r="G17" i="9"/>
  <c r="X16" i="9"/>
  <c r="AA16" i="9" s="1"/>
  <c r="W16" i="9"/>
  <c r="Z16" i="9" s="1"/>
  <c r="V16" i="9"/>
  <c r="S16" i="9"/>
  <c r="P16" i="9"/>
  <c r="M16" i="9"/>
  <c r="J16" i="9"/>
  <c r="G16" i="9"/>
  <c r="Z15" i="9"/>
  <c r="X15" i="9"/>
  <c r="AA15" i="9" s="1"/>
  <c r="W15" i="9"/>
  <c r="V15" i="9"/>
  <c r="S15" i="9"/>
  <c r="P15" i="9"/>
  <c r="M15" i="9"/>
  <c r="J15" i="9"/>
  <c r="G15" i="9"/>
  <c r="Z14" i="9"/>
  <c r="W14" i="9"/>
  <c r="X14" i="9"/>
  <c r="S14" i="9"/>
  <c r="R23" i="9"/>
  <c r="P14" i="9"/>
  <c r="M14" i="9"/>
  <c r="J14" i="9"/>
  <c r="G14" i="9"/>
  <c r="W13" i="9"/>
  <c r="W23" i="9" s="1"/>
  <c r="Z23" i="9" s="1"/>
  <c r="V13" i="9"/>
  <c r="U23" i="9"/>
  <c r="S13" i="9"/>
  <c r="O23" i="9"/>
  <c r="M13" i="9"/>
  <c r="J13" i="9"/>
  <c r="G13" i="9"/>
  <c r="F23" i="9"/>
  <c r="T12" i="9"/>
  <c r="T77" i="9" s="1"/>
  <c r="T79" i="9" s="1"/>
  <c r="Q12" i="9"/>
  <c r="N12" i="9"/>
  <c r="N77" i="9" s="1"/>
  <c r="N79" i="9" s="1"/>
  <c r="K12" i="9"/>
  <c r="H12" i="9"/>
  <c r="H77" i="9" s="1"/>
  <c r="H79" i="9" s="1"/>
  <c r="E12" i="9"/>
  <c r="E77" i="9" s="1"/>
  <c r="E79" i="9" s="1"/>
  <c r="C12" i="9"/>
  <c r="W11" i="9"/>
  <c r="Z11" i="9" s="1"/>
  <c r="V11" i="9"/>
  <c r="S11" i="9"/>
  <c r="P11" i="9"/>
  <c r="M11" i="9"/>
  <c r="J11" i="9"/>
  <c r="G11" i="9"/>
  <c r="Z10" i="9"/>
  <c r="W10" i="9"/>
  <c r="V10" i="9"/>
  <c r="X10" i="9"/>
  <c r="S10" i="9"/>
  <c r="P10" i="9"/>
  <c r="M10" i="9"/>
  <c r="J10" i="9"/>
  <c r="G10" i="9"/>
  <c r="W9" i="9"/>
  <c r="Z9" i="9" s="1"/>
  <c r="X9" i="9"/>
  <c r="S9" i="9"/>
  <c r="P9" i="9"/>
  <c r="M9" i="9"/>
  <c r="J9" i="9"/>
  <c r="G9" i="9"/>
  <c r="W8" i="9"/>
  <c r="Z8" i="9" s="1"/>
  <c r="X8" i="9"/>
  <c r="S8" i="9"/>
  <c r="P8" i="9"/>
  <c r="M8" i="9"/>
  <c r="J8" i="9"/>
  <c r="G8" i="9"/>
  <c r="W7" i="9"/>
  <c r="Z7" i="9" s="1"/>
  <c r="V7" i="9"/>
  <c r="S7" i="9"/>
  <c r="P7" i="9"/>
  <c r="M7" i="9"/>
  <c r="J7" i="9"/>
  <c r="G7" i="9"/>
  <c r="Z6" i="9"/>
  <c r="W6" i="9"/>
  <c r="V6" i="9"/>
  <c r="X6" i="9"/>
  <c r="S6" i="9"/>
  <c r="P6" i="9"/>
  <c r="M6" i="9"/>
  <c r="J6" i="9"/>
  <c r="G6" i="9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W5" i="9"/>
  <c r="Z5" i="9" s="1"/>
  <c r="U12" i="9"/>
  <c r="R12" i="9"/>
  <c r="P5" i="9"/>
  <c r="P12" i="9" s="1"/>
  <c r="M5" i="9"/>
  <c r="L12" i="9"/>
  <c r="I12" i="9"/>
  <c r="F12" i="9"/>
  <c r="W78" i="8"/>
  <c r="Z78" i="8" s="1"/>
  <c r="V78" i="8"/>
  <c r="S78" i="8"/>
  <c r="P78" i="8"/>
  <c r="M78" i="8"/>
  <c r="J78" i="8"/>
  <c r="X78" i="8"/>
  <c r="G78" i="8"/>
  <c r="E77" i="8"/>
  <c r="E79" i="8" s="1"/>
  <c r="T76" i="8"/>
  <c r="Q76" i="8"/>
  <c r="N76" i="8"/>
  <c r="L76" i="8"/>
  <c r="K76" i="8"/>
  <c r="H76" i="8"/>
  <c r="E76" i="8"/>
  <c r="W75" i="8"/>
  <c r="Z75" i="8" s="1"/>
  <c r="S75" i="8"/>
  <c r="P75" i="8"/>
  <c r="M75" i="8"/>
  <c r="J75" i="8"/>
  <c r="G75" i="8"/>
  <c r="W74" i="8"/>
  <c r="Z74" i="8" s="1"/>
  <c r="V74" i="8"/>
  <c r="X74" i="8"/>
  <c r="S74" i="8"/>
  <c r="P74" i="8"/>
  <c r="M74" i="8"/>
  <c r="J74" i="8"/>
  <c r="G74" i="8"/>
  <c r="X73" i="8"/>
  <c r="W73" i="8"/>
  <c r="Z73" i="8" s="1"/>
  <c r="V73" i="8"/>
  <c r="S73" i="8"/>
  <c r="P73" i="8"/>
  <c r="M73" i="8"/>
  <c r="J73" i="8"/>
  <c r="G73" i="8"/>
  <c r="A73" i="8"/>
  <c r="A74" i="8" s="1"/>
  <c r="A75" i="8" s="1"/>
  <c r="A76" i="8" s="1"/>
  <c r="Z72" i="8"/>
  <c r="W72" i="8"/>
  <c r="R76" i="8"/>
  <c r="O76" i="8"/>
  <c r="M72" i="8"/>
  <c r="M76" i="8" s="1"/>
  <c r="I76" i="8"/>
  <c r="G72" i="8"/>
  <c r="G76" i="8" s="1"/>
  <c r="T71" i="8"/>
  <c r="R71" i="8"/>
  <c r="Q71" i="8"/>
  <c r="N71" i="8"/>
  <c r="K71" i="8"/>
  <c r="H71" i="8"/>
  <c r="E71" i="8"/>
  <c r="Z70" i="8"/>
  <c r="W70" i="8"/>
  <c r="V70" i="8"/>
  <c r="S70" i="8"/>
  <c r="P70" i="8"/>
  <c r="J70" i="8"/>
  <c r="G70" i="8"/>
  <c r="X69" i="8"/>
  <c r="W69" i="8"/>
  <c r="Z69" i="8" s="1"/>
  <c r="V69" i="8"/>
  <c r="S69" i="8"/>
  <c r="P69" i="8"/>
  <c r="M69" i="8"/>
  <c r="J69" i="8"/>
  <c r="G69" i="8"/>
  <c r="AA68" i="8"/>
  <c r="Z68" i="8"/>
  <c r="X68" i="8"/>
  <c r="Y68" i="8" s="1"/>
  <c r="W68" i="8"/>
  <c r="V68" i="8"/>
  <c r="S68" i="8"/>
  <c r="P68" i="8"/>
  <c r="M68" i="8"/>
  <c r="J68" i="8"/>
  <c r="G68" i="8"/>
  <c r="AA67" i="8"/>
  <c r="Y67" i="8"/>
  <c r="X67" i="8"/>
  <c r="W67" i="8"/>
  <c r="Z67" i="8" s="1"/>
  <c r="V67" i="8"/>
  <c r="S67" i="8"/>
  <c r="P67" i="8"/>
  <c r="M67" i="8"/>
  <c r="J67" i="8"/>
  <c r="G67" i="8"/>
  <c r="Z66" i="8"/>
  <c r="Y66" i="8"/>
  <c r="X66" i="8"/>
  <c r="AA66" i="8" s="1"/>
  <c r="W66" i="8"/>
  <c r="V66" i="8"/>
  <c r="S66" i="8"/>
  <c r="P66" i="8"/>
  <c r="M66" i="8"/>
  <c r="J66" i="8"/>
  <c r="G66" i="8"/>
  <c r="W65" i="8"/>
  <c r="Z65" i="8" s="1"/>
  <c r="V65" i="8"/>
  <c r="S65" i="8"/>
  <c r="S71" i="8" s="1"/>
  <c r="P65" i="8"/>
  <c r="M65" i="8"/>
  <c r="X65" i="8"/>
  <c r="J65" i="8"/>
  <c r="G65" i="8"/>
  <c r="A65" i="8"/>
  <c r="A66" i="8" s="1"/>
  <c r="A67" i="8" s="1"/>
  <c r="Z64" i="8"/>
  <c r="W64" i="8"/>
  <c r="S64" i="8"/>
  <c r="P64" i="8"/>
  <c r="M64" i="8"/>
  <c r="J64" i="8"/>
  <c r="G64" i="8"/>
  <c r="A64" i="8"/>
  <c r="W63" i="8"/>
  <c r="V63" i="8"/>
  <c r="S63" i="8"/>
  <c r="O71" i="8"/>
  <c r="J63" i="8"/>
  <c r="J71" i="8" s="1"/>
  <c r="G63" i="8"/>
  <c r="F71" i="8"/>
  <c r="A63" i="8"/>
  <c r="T62" i="8"/>
  <c r="Q62" i="8"/>
  <c r="N62" i="8"/>
  <c r="K62" i="8"/>
  <c r="H62" i="8"/>
  <c r="E62" i="8"/>
  <c r="C62" i="8"/>
  <c r="W61" i="8"/>
  <c r="Z61" i="8" s="1"/>
  <c r="V61" i="8"/>
  <c r="S61" i="8"/>
  <c r="P61" i="8"/>
  <c r="M61" i="8"/>
  <c r="J61" i="8"/>
  <c r="G61" i="8"/>
  <c r="Z60" i="8"/>
  <c r="W60" i="8"/>
  <c r="V60" i="8"/>
  <c r="S60" i="8"/>
  <c r="P60" i="8"/>
  <c r="M60" i="8"/>
  <c r="J60" i="8"/>
  <c r="G60" i="8"/>
  <c r="Z59" i="8"/>
  <c r="W59" i="8"/>
  <c r="S59" i="8"/>
  <c r="P59" i="8"/>
  <c r="M59" i="8"/>
  <c r="J59" i="8"/>
  <c r="G59" i="8"/>
  <c r="W58" i="8"/>
  <c r="Z58" i="8" s="1"/>
  <c r="V58" i="8"/>
  <c r="X58" i="8"/>
  <c r="Y58" i="8" s="1"/>
  <c r="S58" i="8"/>
  <c r="P58" i="8"/>
  <c r="P62" i="8" s="1"/>
  <c r="M58" i="8"/>
  <c r="J58" i="8"/>
  <c r="G58" i="8"/>
  <c r="W57" i="8"/>
  <c r="W62" i="8" s="1"/>
  <c r="Z62" i="8" s="1"/>
  <c r="S57" i="8"/>
  <c r="P57" i="8"/>
  <c r="L62" i="8"/>
  <c r="J57" i="8"/>
  <c r="J62" i="8" s="1"/>
  <c r="G57" i="8"/>
  <c r="T56" i="8"/>
  <c r="Q56" i="8"/>
  <c r="N56" i="8"/>
  <c r="K56" i="8"/>
  <c r="H56" i="8"/>
  <c r="E56" i="8"/>
  <c r="C56" i="8"/>
  <c r="W55" i="8"/>
  <c r="Z55" i="8" s="1"/>
  <c r="X55" i="8"/>
  <c r="S55" i="8"/>
  <c r="P55" i="8"/>
  <c r="M55" i="8"/>
  <c r="J55" i="8"/>
  <c r="G55" i="8"/>
  <c r="W54" i="8"/>
  <c r="Z54" i="8" s="1"/>
  <c r="V54" i="8"/>
  <c r="S54" i="8"/>
  <c r="P54" i="8"/>
  <c r="M54" i="8"/>
  <c r="J54" i="8"/>
  <c r="G54" i="8"/>
  <c r="W53" i="8"/>
  <c r="Z53" i="8" s="1"/>
  <c r="V53" i="8"/>
  <c r="S53" i="8"/>
  <c r="P53" i="8"/>
  <c r="M53" i="8"/>
  <c r="J53" i="8"/>
  <c r="G53" i="8"/>
  <c r="A53" i="8"/>
  <c r="A54" i="8" s="1"/>
  <c r="Z52" i="8"/>
  <c r="W52" i="8"/>
  <c r="W56" i="8" s="1"/>
  <c r="Z56" i="8" s="1"/>
  <c r="P52" i="8"/>
  <c r="L56" i="8"/>
  <c r="I56" i="8"/>
  <c r="G52" i="8"/>
  <c r="G56" i="8" s="1"/>
  <c r="T51" i="8"/>
  <c r="Q51" i="8"/>
  <c r="N51" i="8"/>
  <c r="L51" i="8"/>
  <c r="K51" i="8"/>
  <c r="H51" i="8"/>
  <c r="E51" i="8"/>
  <c r="Z50" i="8"/>
  <c r="Z51" i="8" s="1"/>
  <c r="W50" i="8"/>
  <c r="W51" i="8" s="1"/>
  <c r="X50" i="8"/>
  <c r="P50" i="8"/>
  <c r="P51" i="8" s="1"/>
  <c r="O51" i="8"/>
  <c r="M50" i="8"/>
  <c r="M51" i="8" s="1"/>
  <c r="I51" i="8"/>
  <c r="T49" i="8"/>
  <c r="Q49" i="8"/>
  <c r="N49" i="8"/>
  <c r="L49" i="8"/>
  <c r="K49" i="8"/>
  <c r="H49" i="8"/>
  <c r="E49" i="8"/>
  <c r="C49" i="8"/>
  <c r="A49" i="8"/>
  <c r="W48" i="8"/>
  <c r="Z48" i="8" s="1"/>
  <c r="S48" i="8"/>
  <c r="P48" i="8"/>
  <c r="M48" i="8"/>
  <c r="J48" i="8"/>
  <c r="G48" i="8"/>
  <c r="W47" i="8"/>
  <c r="Z47" i="8" s="1"/>
  <c r="V47" i="8"/>
  <c r="S47" i="8"/>
  <c r="P47" i="8"/>
  <c r="M47" i="8"/>
  <c r="J47" i="8"/>
  <c r="G47" i="8"/>
  <c r="W46" i="8"/>
  <c r="V46" i="8"/>
  <c r="R49" i="8"/>
  <c r="M46" i="8"/>
  <c r="I49" i="8"/>
  <c r="G46" i="8"/>
  <c r="A46" i="8"/>
  <c r="A47" i="8" s="1"/>
  <c r="A48" i="8" s="1"/>
  <c r="T45" i="8"/>
  <c r="Q45" i="8"/>
  <c r="N45" i="8"/>
  <c r="K45" i="8"/>
  <c r="H45" i="8"/>
  <c r="E45" i="8"/>
  <c r="C45" i="8"/>
  <c r="Z44" i="8"/>
  <c r="W44" i="8"/>
  <c r="S44" i="8"/>
  <c r="P44" i="8"/>
  <c r="M44" i="8"/>
  <c r="J44" i="8"/>
  <c r="G44" i="8"/>
  <c r="W43" i="8"/>
  <c r="Z43" i="8" s="1"/>
  <c r="S43" i="8"/>
  <c r="P43" i="8"/>
  <c r="M43" i="8"/>
  <c r="J43" i="8"/>
  <c r="G43" i="8"/>
  <c r="W42" i="8"/>
  <c r="Z42" i="8" s="1"/>
  <c r="V42" i="8"/>
  <c r="S42" i="8"/>
  <c r="P42" i="8"/>
  <c r="M42" i="8"/>
  <c r="J42" i="8"/>
  <c r="G42" i="8"/>
  <c r="Y41" i="8"/>
  <c r="X41" i="8"/>
  <c r="AA41" i="8" s="1"/>
  <c r="W41" i="8"/>
  <c r="Z41" i="8" s="1"/>
  <c r="V41" i="8"/>
  <c r="S41" i="8"/>
  <c r="P41" i="8"/>
  <c r="M41" i="8"/>
  <c r="J41" i="8"/>
  <c r="G41" i="8"/>
  <c r="Z40" i="8"/>
  <c r="W40" i="8"/>
  <c r="S40" i="8"/>
  <c r="P40" i="8"/>
  <c r="M40" i="8"/>
  <c r="J40" i="8"/>
  <c r="G40" i="8"/>
  <c r="W39" i="8"/>
  <c r="Z39" i="8" s="1"/>
  <c r="S39" i="8"/>
  <c r="P39" i="8"/>
  <c r="M39" i="8"/>
  <c r="J39" i="8"/>
  <c r="G39" i="8"/>
  <c r="W38" i="8"/>
  <c r="Z38" i="8" s="1"/>
  <c r="V38" i="8"/>
  <c r="S38" i="8"/>
  <c r="P38" i="8"/>
  <c r="M38" i="8"/>
  <c r="J38" i="8"/>
  <c r="G38" i="8"/>
  <c r="X37" i="8"/>
  <c r="AA37" i="8" s="1"/>
  <c r="W37" i="8"/>
  <c r="Z37" i="8" s="1"/>
  <c r="V37" i="8"/>
  <c r="S37" i="8"/>
  <c r="P37" i="8"/>
  <c r="M37" i="8"/>
  <c r="J37" i="8"/>
  <c r="G37" i="8"/>
  <c r="W36" i="8"/>
  <c r="Z36" i="8" s="1"/>
  <c r="S36" i="8"/>
  <c r="P36" i="8"/>
  <c r="M36" i="8"/>
  <c r="J36" i="8"/>
  <c r="G36" i="8"/>
  <c r="W35" i="8"/>
  <c r="Z35" i="8" s="1"/>
  <c r="S35" i="8"/>
  <c r="P35" i="8"/>
  <c r="M35" i="8"/>
  <c r="J35" i="8"/>
  <c r="G35" i="8"/>
  <c r="W34" i="8"/>
  <c r="Z34" i="8" s="1"/>
  <c r="V34" i="8"/>
  <c r="S34" i="8"/>
  <c r="P34" i="8"/>
  <c r="M34" i="8"/>
  <c r="J34" i="8"/>
  <c r="G34" i="8"/>
  <c r="W33" i="8"/>
  <c r="Z33" i="8" s="1"/>
  <c r="V33" i="8"/>
  <c r="S33" i="8"/>
  <c r="P33" i="8"/>
  <c r="M33" i="8"/>
  <c r="J33" i="8"/>
  <c r="G33" i="8"/>
  <c r="W32" i="8"/>
  <c r="Z32" i="8" s="1"/>
  <c r="S32" i="8"/>
  <c r="P32" i="8"/>
  <c r="M32" i="8"/>
  <c r="J32" i="8"/>
  <c r="G32" i="8"/>
  <c r="A32" i="8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W31" i="8"/>
  <c r="Z31" i="8" s="1"/>
  <c r="V31" i="8"/>
  <c r="S31" i="8"/>
  <c r="P31" i="8"/>
  <c r="M31" i="8"/>
  <c r="J31" i="8"/>
  <c r="G31" i="8"/>
  <c r="W30" i="8"/>
  <c r="Z30" i="8" s="1"/>
  <c r="V30" i="8"/>
  <c r="X30" i="8"/>
  <c r="S30" i="8"/>
  <c r="P30" i="8"/>
  <c r="M30" i="8"/>
  <c r="J30" i="8"/>
  <c r="G30" i="8"/>
  <c r="W29" i="8"/>
  <c r="Z29" i="8" s="1"/>
  <c r="X29" i="8"/>
  <c r="S29" i="8"/>
  <c r="P29" i="8"/>
  <c r="M29" i="8"/>
  <c r="J29" i="8"/>
  <c r="G29" i="8"/>
  <c r="W28" i="8"/>
  <c r="Z28" i="8" s="1"/>
  <c r="V28" i="8"/>
  <c r="S28" i="8"/>
  <c r="P28" i="8"/>
  <c r="M28" i="8"/>
  <c r="J28" i="8"/>
  <c r="G28" i="8"/>
  <c r="Z27" i="8"/>
  <c r="X27" i="8"/>
  <c r="AA27" i="8" s="1"/>
  <c r="W27" i="8"/>
  <c r="V27" i="8"/>
  <c r="S27" i="8"/>
  <c r="P27" i="8"/>
  <c r="M27" i="8"/>
  <c r="J27" i="8"/>
  <c r="G27" i="8"/>
  <c r="Z26" i="8"/>
  <c r="W26" i="8"/>
  <c r="X26" i="8"/>
  <c r="S26" i="8"/>
  <c r="P26" i="8"/>
  <c r="M26" i="8"/>
  <c r="J26" i="8"/>
  <c r="G26" i="8"/>
  <c r="W25" i="8"/>
  <c r="Z25" i="8" s="1"/>
  <c r="X25" i="8"/>
  <c r="S25" i="8"/>
  <c r="P25" i="8"/>
  <c r="M25" i="8"/>
  <c r="J25" i="8"/>
  <c r="G25" i="8"/>
  <c r="W24" i="8"/>
  <c r="V24" i="8"/>
  <c r="S24" i="8"/>
  <c r="S45" i="8" s="1"/>
  <c r="J24" i="8"/>
  <c r="T23" i="8"/>
  <c r="Q23" i="8"/>
  <c r="N23" i="8"/>
  <c r="K23" i="8"/>
  <c r="H23" i="8"/>
  <c r="E23" i="8"/>
  <c r="C23" i="8"/>
  <c r="Z22" i="8"/>
  <c r="W22" i="8"/>
  <c r="X22" i="8"/>
  <c r="S22" i="8"/>
  <c r="P22" i="8"/>
  <c r="M22" i="8"/>
  <c r="J22" i="8"/>
  <c r="G22" i="8"/>
  <c r="W21" i="8"/>
  <c r="Z21" i="8" s="1"/>
  <c r="V21" i="8"/>
  <c r="X21" i="8"/>
  <c r="S21" i="8"/>
  <c r="P21" i="8"/>
  <c r="M21" i="8"/>
  <c r="J21" i="8"/>
  <c r="G21" i="8"/>
  <c r="W20" i="8"/>
  <c r="Z20" i="8" s="1"/>
  <c r="X20" i="8"/>
  <c r="S20" i="8"/>
  <c r="P20" i="8"/>
  <c r="M20" i="8"/>
  <c r="J20" i="8"/>
  <c r="G20" i="8"/>
  <c r="W19" i="8"/>
  <c r="Z19" i="8" s="1"/>
  <c r="V19" i="8"/>
  <c r="S19" i="8"/>
  <c r="P19" i="8"/>
  <c r="X19" i="8"/>
  <c r="J19" i="8"/>
  <c r="G19" i="8"/>
  <c r="Z18" i="8"/>
  <c r="W18" i="8"/>
  <c r="X18" i="8"/>
  <c r="S18" i="8"/>
  <c r="P18" i="8"/>
  <c r="M18" i="8"/>
  <c r="J18" i="8"/>
  <c r="G18" i="8"/>
  <c r="W17" i="8"/>
  <c r="Z17" i="8" s="1"/>
  <c r="X17" i="8"/>
  <c r="S17" i="8"/>
  <c r="P17" i="8"/>
  <c r="M17" i="8"/>
  <c r="J17" i="8"/>
  <c r="G17" i="8"/>
  <c r="W16" i="8"/>
  <c r="Z16" i="8" s="1"/>
  <c r="X16" i="8"/>
  <c r="S16" i="8"/>
  <c r="P16" i="8"/>
  <c r="M16" i="8"/>
  <c r="I23" i="8"/>
  <c r="G16" i="8"/>
  <c r="W15" i="8"/>
  <c r="Z15" i="8" s="1"/>
  <c r="V15" i="8"/>
  <c r="S15" i="8"/>
  <c r="P15" i="8"/>
  <c r="X15" i="8"/>
  <c r="J15" i="8"/>
  <c r="G15" i="8"/>
  <c r="Z14" i="8"/>
  <c r="W14" i="8"/>
  <c r="X14" i="8"/>
  <c r="S14" i="8"/>
  <c r="P14" i="8"/>
  <c r="M14" i="8"/>
  <c r="J14" i="8"/>
  <c r="G14" i="8"/>
  <c r="W13" i="8"/>
  <c r="W23" i="8" s="1"/>
  <c r="Z23" i="8" s="1"/>
  <c r="U23" i="8"/>
  <c r="R23" i="8"/>
  <c r="O23" i="8"/>
  <c r="M13" i="8"/>
  <c r="J13" i="8"/>
  <c r="F23" i="8"/>
  <c r="U12" i="8"/>
  <c r="T12" i="8"/>
  <c r="T77" i="8" s="1"/>
  <c r="T79" i="8" s="1"/>
  <c r="Q12" i="8"/>
  <c r="N12" i="8"/>
  <c r="N77" i="8" s="1"/>
  <c r="N79" i="8" s="1"/>
  <c r="K12" i="8"/>
  <c r="H12" i="8"/>
  <c r="E12" i="8"/>
  <c r="C12" i="8"/>
  <c r="W11" i="8"/>
  <c r="Z11" i="8" s="1"/>
  <c r="V11" i="8"/>
  <c r="S11" i="8"/>
  <c r="P11" i="8"/>
  <c r="X11" i="8"/>
  <c r="J11" i="8"/>
  <c r="G11" i="8"/>
  <c r="Z10" i="8"/>
  <c r="X10" i="8"/>
  <c r="AA10" i="8" s="1"/>
  <c r="W10" i="8"/>
  <c r="V10" i="8"/>
  <c r="S10" i="8"/>
  <c r="P10" i="8"/>
  <c r="M10" i="8"/>
  <c r="J10" i="8"/>
  <c r="G10" i="8"/>
  <c r="Z9" i="8"/>
  <c r="W9" i="8"/>
  <c r="V9" i="8"/>
  <c r="X9" i="8"/>
  <c r="P9" i="8"/>
  <c r="M9" i="8"/>
  <c r="J9" i="8"/>
  <c r="G9" i="8"/>
  <c r="Z8" i="8"/>
  <c r="W8" i="8"/>
  <c r="X8" i="8"/>
  <c r="S8" i="8"/>
  <c r="P8" i="8"/>
  <c r="M8" i="8"/>
  <c r="J8" i="8"/>
  <c r="G8" i="8"/>
  <c r="W7" i="8"/>
  <c r="Z7" i="8" s="1"/>
  <c r="V7" i="8"/>
  <c r="S7" i="8"/>
  <c r="P7" i="8"/>
  <c r="X7" i="8"/>
  <c r="J7" i="8"/>
  <c r="G7" i="8"/>
  <c r="Z6" i="8"/>
  <c r="X6" i="8"/>
  <c r="AA6" i="8" s="1"/>
  <c r="W6" i="8"/>
  <c r="V6" i="8"/>
  <c r="S6" i="8"/>
  <c r="P6" i="8"/>
  <c r="M6" i="8"/>
  <c r="J6" i="8"/>
  <c r="G6" i="8"/>
  <c r="A6" i="8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Z5" i="8"/>
  <c r="W5" i="8"/>
  <c r="W12" i="8" s="1"/>
  <c r="X5" i="8"/>
  <c r="R12" i="8"/>
  <c r="P5" i="8"/>
  <c r="P12" i="8" s="1"/>
  <c r="O12" i="8"/>
  <c r="L12" i="8"/>
  <c r="I12" i="8"/>
  <c r="G5" i="8"/>
  <c r="W78" i="7"/>
  <c r="Z78" i="7" s="1"/>
  <c r="V78" i="7"/>
  <c r="S78" i="7"/>
  <c r="P78" i="7"/>
  <c r="M78" i="7"/>
  <c r="J78" i="7"/>
  <c r="G78" i="7"/>
  <c r="E77" i="7"/>
  <c r="E79" i="7" s="1"/>
  <c r="T76" i="7"/>
  <c r="Q76" i="7"/>
  <c r="N76" i="7"/>
  <c r="L76" i="7"/>
  <c r="K76" i="7"/>
  <c r="H76" i="7"/>
  <c r="E76" i="7"/>
  <c r="A76" i="7"/>
  <c r="W75" i="7"/>
  <c r="Z75" i="7" s="1"/>
  <c r="X75" i="7"/>
  <c r="S75" i="7"/>
  <c r="P75" i="7"/>
  <c r="M75" i="7"/>
  <c r="J75" i="7"/>
  <c r="G75" i="7"/>
  <c r="W74" i="7"/>
  <c r="Z74" i="7" s="1"/>
  <c r="V74" i="7"/>
  <c r="X74" i="7"/>
  <c r="S74" i="7"/>
  <c r="P74" i="7"/>
  <c r="M74" i="7"/>
  <c r="J74" i="7"/>
  <c r="G74" i="7"/>
  <c r="W73" i="7"/>
  <c r="Z73" i="7" s="1"/>
  <c r="V73" i="7"/>
  <c r="S73" i="7"/>
  <c r="P73" i="7"/>
  <c r="J73" i="7"/>
  <c r="G73" i="7"/>
  <c r="A73" i="7"/>
  <c r="A74" i="7" s="1"/>
  <c r="A75" i="7" s="1"/>
  <c r="Z72" i="7"/>
  <c r="W72" i="7"/>
  <c r="V72" i="7"/>
  <c r="M72" i="7"/>
  <c r="I76" i="7"/>
  <c r="G72" i="7"/>
  <c r="Z71" i="7"/>
  <c r="T71" i="7"/>
  <c r="R71" i="7"/>
  <c r="Q71" i="7"/>
  <c r="N71" i="7"/>
  <c r="K71" i="7"/>
  <c r="H71" i="7"/>
  <c r="E71" i="7"/>
  <c r="Z70" i="7"/>
  <c r="W70" i="7"/>
  <c r="V70" i="7"/>
  <c r="S70" i="7"/>
  <c r="P70" i="7"/>
  <c r="X70" i="7"/>
  <c r="AA70" i="7" s="1"/>
  <c r="J70" i="7"/>
  <c r="G70" i="7"/>
  <c r="X69" i="7"/>
  <c r="AA69" i="7" s="1"/>
  <c r="W69" i="7"/>
  <c r="Z69" i="7" s="1"/>
  <c r="V69" i="7"/>
  <c r="S69" i="7"/>
  <c r="P69" i="7"/>
  <c r="M69" i="7"/>
  <c r="J69" i="7"/>
  <c r="G69" i="7"/>
  <c r="AA68" i="7"/>
  <c r="Z68" i="7"/>
  <c r="Y68" i="7"/>
  <c r="X68" i="7"/>
  <c r="W68" i="7"/>
  <c r="V68" i="7"/>
  <c r="S68" i="7"/>
  <c r="P68" i="7"/>
  <c r="M68" i="7"/>
  <c r="J68" i="7"/>
  <c r="G68" i="7"/>
  <c r="AA67" i="7"/>
  <c r="X67" i="7"/>
  <c r="W67" i="7"/>
  <c r="Z67" i="7" s="1"/>
  <c r="V67" i="7"/>
  <c r="S67" i="7"/>
  <c r="P67" i="7"/>
  <c r="M67" i="7"/>
  <c r="J67" i="7"/>
  <c r="G67" i="7"/>
  <c r="Z66" i="7"/>
  <c r="Y66" i="7"/>
  <c r="X66" i="7"/>
  <c r="AA66" i="7" s="1"/>
  <c r="W66" i="7"/>
  <c r="V66" i="7"/>
  <c r="S66" i="7"/>
  <c r="P66" i="7"/>
  <c r="M66" i="7"/>
  <c r="J66" i="7"/>
  <c r="G66" i="7"/>
  <c r="W65" i="7"/>
  <c r="Z65" i="7" s="1"/>
  <c r="V65" i="7"/>
  <c r="S65" i="7"/>
  <c r="P65" i="7"/>
  <c r="M65" i="7"/>
  <c r="X65" i="7"/>
  <c r="J65" i="7"/>
  <c r="J71" i="7" s="1"/>
  <c r="G65" i="7"/>
  <c r="W64" i="7"/>
  <c r="Z64" i="7" s="1"/>
  <c r="X64" i="7"/>
  <c r="S64" i="7"/>
  <c r="P64" i="7"/>
  <c r="M64" i="7"/>
  <c r="J64" i="7"/>
  <c r="G64" i="7"/>
  <c r="W63" i="7"/>
  <c r="W71" i="7" s="1"/>
  <c r="V63" i="7"/>
  <c r="U71" i="7"/>
  <c r="S63" i="7"/>
  <c r="S71" i="7" s="1"/>
  <c r="O71" i="7"/>
  <c r="L71" i="7"/>
  <c r="J63" i="7"/>
  <c r="I71" i="7"/>
  <c r="G63" i="7"/>
  <c r="G71" i="7" s="1"/>
  <c r="A63" i="7"/>
  <c r="A64" i="7" s="1"/>
  <c r="A65" i="7" s="1"/>
  <c r="A66" i="7" s="1"/>
  <c r="A67" i="7" s="1"/>
  <c r="T62" i="7"/>
  <c r="Q62" i="7"/>
  <c r="N62" i="7"/>
  <c r="K62" i="7"/>
  <c r="H62" i="7"/>
  <c r="E62" i="7"/>
  <c r="C62" i="7"/>
  <c r="X61" i="7"/>
  <c r="W61" i="7"/>
  <c r="Z61" i="7" s="1"/>
  <c r="V61" i="7"/>
  <c r="S61" i="7"/>
  <c r="P61" i="7"/>
  <c r="M61" i="7"/>
  <c r="J61" i="7"/>
  <c r="G61" i="7"/>
  <c r="Z60" i="7"/>
  <c r="W60" i="7"/>
  <c r="V60" i="7"/>
  <c r="S60" i="7"/>
  <c r="M60" i="7"/>
  <c r="J60" i="7"/>
  <c r="G60" i="7"/>
  <c r="Z59" i="7"/>
  <c r="W59" i="7"/>
  <c r="X59" i="7"/>
  <c r="S59" i="7"/>
  <c r="P59" i="7"/>
  <c r="M59" i="7"/>
  <c r="J59" i="7"/>
  <c r="G59" i="7"/>
  <c r="Z58" i="7"/>
  <c r="W58" i="7"/>
  <c r="V58" i="7"/>
  <c r="P58" i="7"/>
  <c r="M58" i="7"/>
  <c r="J58" i="7"/>
  <c r="G58" i="7"/>
  <c r="W57" i="7"/>
  <c r="W62" i="7" s="1"/>
  <c r="Z62" i="7" s="1"/>
  <c r="U62" i="7"/>
  <c r="S57" i="7"/>
  <c r="R62" i="7"/>
  <c r="O62" i="7"/>
  <c r="L62" i="7"/>
  <c r="J57" i="7"/>
  <c r="G57" i="7"/>
  <c r="F62" i="7"/>
  <c r="T56" i="7"/>
  <c r="Q56" i="7"/>
  <c r="N56" i="7"/>
  <c r="K56" i="7"/>
  <c r="H56" i="7"/>
  <c r="E56" i="7"/>
  <c r="C56" i="7"/>
  <c r="W55" i="7"/>
  <c r="Z55" i="7" s="1"/>
  <c r="S55" i="7"/>
  <c r="P55" i="7"/>
  <c r="M55" i="7"/>
  <c r="J55" i="7"/>
  <c r="G55" i="7"/>
  <c r="W54" i="7"/>
  <c r="Z54" i="7" s="1"/>
  <c r="V54" i="7"/>
  <c r="S54" i="7"/>
  <c r="P54" i="7"/>
  <c r="X54" i="7"/>
  <c r="J54" i="7"/>
  <c r="G54" i="7"/>
  <c r="X53" i="7"/>
  <c r="W53" i="7"/>
  <c r="Z53" i="7" s="1"/>
  <c r="V53" i="7"/>
  <c r="S53" i="7"/>
  <c r="P53" i="7"/>
  <c r="M53" i="7"/>
  <c r="J53" i="7"/>
  <c r="G53" i="7"/>
  <c r="A53" i="7"/>
  <c r="A54" i="7" s="1"/>
  <c r="Z52" i="7"/>
  <c r="W52" i="7"/>
  <c r="W56" i="7" s="1"/>
  <c r="X52" i="7"/>
  <c r="R56" i="7"/>
  <c r="P52" i="7"/>
  <c r="O56" i="7"/>
  <c r="L56" i="7"/>
  <c r="G52" i="7"/>
  <c r="T51" i="7"/>
  <c r="Q51" i="7"/>
  <c r="N51" i="7"/>
  <c r="K51" i="7"/>
  <c r="H51" i="7"/>
  <c r="E51" i="7"/>
  <c r="Z50" i="7"/>
  <c r="Z51" i="7" s="1"/>
  <c r="W50" i="7"/>
  <c r="W51" i="7" s="1"/>
  <c r="X50" i="7"/>
  <c r="R51" i="7"/>
  <c r="P50" i="7"/>
  <c r="P51" i="7" s="1"/>
  <c r="O51" i="7"/>
  <c r="M50" i="7"/>
  <c r="M51" i="7" s="1"/>
  <c r="I51" i="7"/>
  <c r="F51" i="7"/>
  <c r="T49" i="7"/>
  <c r="Q49" i="7"/>
  <c r="N49" i="7"/>
  <c r="K49" i="7"/>
  <c r="H49" i="7"/>
  <c r="E49" i="7"/>
  <c r="C49" i="7"/>
  <c r="A49" i="7"/>
  <c r="W48" i="7"/>
  <c r="Z48" i="7" s="1"/>
  <c r="X48" i="7"/>
  <c r="S48" i="7"/>
  <c r="P48" i="7"/>
  <c r="M48" i="7"/>
  <c r="J48" i="7"/>
  <c r="G48" i="7"/>
  <c r="W47" i="7"/>
  <c r="Z47" i="7" s="1"/>
  <c r="V47" i="7"/>
  <c r="X47" i="7"/>
  <c r="S47" i="7"/>
  <c r="P47" i="7"/>
  <c r="M47" i="7"/>
  <c r="J47" i="7"/>
  <c r="G47" i="7"/>
  <c r="X46" i="7"/>
  <c r="W46" i="7"/>
  <c r="W49" i="7" s="1"/>
  <c r="Z49" i="7" s="1"/>
  <c r="V46" i="7"/>
  <c r="R49" i="7"/>
  <c r="O49" i="7"/>
  <c r="M46" i="7"/>
  <c r="L49" i="7"/>
  <c r="I49" i="7"/>
  <c r="G46" i="7"/>
  <c r="G49" i="7" s="1"/>
  <c r="A46" i="7"/>
  <c r="A47" i="7" s="1"/>
  <c r="A48" i="7" s="1"/>
  <c r="T45" i="7"/>
  <c r="Q45" i="7"/>
  <c r="N45" i="7"/>
  <c r="K45" i="7"/>
  <c r="H45" i="7"/>
  <c r="E45" i="7"/>
  <c r="C45" i="7"/>
  <c r="Z44" i="7"/>
  <c r="W44" i="7"/>
  <c r="X44" i="7"/>
  <c r="S44" i="7"/>
  <c r="P44" i="7"/>
  <c r="M44" i="7"/>
  <c r="J44" i="7"/>
  <c r="G44" i="7"/>
  <c r="W43" i="7"/>
  <c r="Z43" i="7" s="1"/>
  <c r="X43" i="7"/>
  <c r="S43" i="7"/>
  <c r="P43" i="7"/>
  <c r="M43" i="7"/>
  <c r="J43" i="7"/>
  <c r="G43" i="7"/>
  <c r="W42" i="7"/>
  <c r="Z42" i="7" s="1"/>
  <c r="V42" i="7"/>
  <c r="X42" i="7"/>
  <c r="S42" i="7"/>
  <c r="P42" i="7"/>
  <c r="M42" i="7"/>
  <c r="J42" i="7"/>
  <c r="G42" i="7"/>
  <c r="X41" i="7"/>
  <c r="W41" i="7"/>
  <c r="Z41" i="7" s="1"/>
  <c r="V41" i="7"/>
  <c r="S41" i="7"/>
  <c r="P41" i="7"/>
  <c r="M41" i="7"/>
  <c r="J41" i="7"/>
  <c r="G41" i="7"/>
  <c r="Z40" i="7"/>
  <c r="W40" i="7"/>
  <c r="S40" i="7"/>
  <c r="P40" i="7"/>
  <c r="M40" i="7"/>
  <c r="J40" i="7"/>
  <c r="G40" i="7"/>
  <c r="W39" i="7"/>
  <c r="Z39" i="7" s="1"/>
  <c r="S39" i="7"/>
  <c r="P39" i="7"/>
  <c r="M39" i="7"/>
  <c r="J39" i="7"/>
  <c r="G39" i="7"/>
  <c r="W38" i="7"/>
  <c r="Z38" i="7" s="1"/>
  <c r="V38" i="7"/>
  <c r="S38" i="7"/>
  <c r="P38" i="7"/>
  <c r="M38" i="7"/>
  <c r="J38" i="7"/>
  <c r="G38" i="7"/>
  <c r="W37" i="7"/>
  <c r="Z37" i="7" s="1"/>
  <c r="V37" i="7"/>
  <c r="S37" i="7"/>
  <c r="P37" i="7"/>
  <c r="M37" i="7"/>
  <c r="J37" i="7"/>
  <c r="G37" i="7"/>
  <c r="Z36" i="7"/>
  <c r="W36" i="7"/>
  <c r="S36" i="7"/>
  <c r="P36" i="7"/>
  <c r="M36" i="7"/>
  <c r="J36" i="7"/>
  <c r="G36" i="7"/>
  <c r="W35" i="7"/>
  <c r="Z35" i="7" s="1"/>
  <c r="S35" i="7"/>
  <c r="P35" i="7"/>
  <c r="M35" i="7"/>
  <c r="J35" i="7"/>
  <c r="G35" i="7"/>
  <c r="W34" i="7"/>
  <c r="Z34" i="7" s="1"/>
  <c r="V34" i="7"/>
  <c r="S34" i="7"/>
  <c r="P34" i="7"/>
  <c r="M34" i="7"/>
  <c r="J34" i="7"/>
  <c r="G34" i="7"/>
  <c r="X33" i="7"/>
  <c r="AA33" i="7" s="1"/>
  <c r="W33" i="7"/>
  <c r="Z33" i="7" s="1"/>
  <c r="V33" i="7"/>
  <c r="S33" i="7"/>
  <c r="P33" i="7"/>
  <c r="M33" i="7"/>
  <c r="J33" i="7"/>
  <c r="G33" i="7"/>
  <c r="W32" i="7"/>
  <c r="Z32" i="7" s="1"/>
  <c r="S32" i="7"/>
  <c r="P32" i="7"/>
  <c r="M32" i="7"/>
  <c r="J32" i="7"/>
  <c r="G32" i="7"/>
  <c r="A32" i="7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W31" i="7"/>
  <c r="Z31" i="7" s="1"/>
  <c r="V31" i="7"/>
  <c r="X31" i="7"/>
  <c r="S31" i="7"/>
  <c r="P31" i="7"/>
  <c r="M31" i="7"/>
  <c r="J31" i="7"/>
  <c r="G31" i="7"/>
  <c r="W30" i="7"/>
  <c r="Z30" i="7" s="1"/>
  <c r="V30" i="7"/>
  <c r="S30" i="7"/>
  <c r="P30" i="7"/>
  <c r="X30" i="7"/>
  <c r="J30" i="7"/>
  <c r="G30" i="7"/>
  <c r="X29" i="7"/>
  <c r="AA29" i="7" s="1"/>
  <c r="W29" i="7"/>
  <c r="Z29" i="7" s="1"/>
  <c r="V29" i="7"/>
  <c r="S29" i="7"/>
  <c r="P29" i="7"/>
  <c r="M29" i="7"/>
  <c r="J29" i="7"/>
  <c r="G29" i="7"/>
  <c r="Z28" i="7"/>
  <c r="W28" i="7"/>
  <c r="V28" i="7"/>
  <c r="X28" i="7"/>
  <c r="S28" i="7"/>
  <c r="P28" i="7"/>
  <c r="M28" i="7"/>
  <c r="J28" i="7"/>
  <c r="G28" i="7"/>
  <c r="W27" i="7"/>
  <c r="Z27" i="7" s="1"/>
  <c r="X27" i="7"/>
  <c r="S27" i="7"/>
  <c r="P27" i="7"/>
  <c r="M27" i="7"/>
  <c r="J27" i="7"/>
  <c r="G27" i="7"/>
  <c r="W26" i="7"/>
  <c r="Z26" i="7" s="1"/>
  <c r="V26" i="7"/>
  <c r="X26" i="7"/>
  <c r="S26" i="7"/>
  <c r="P26" i="7"/>
  <c r="M26" i="7"/>
  <c r="J26" i="7"/>
  <c r="G26" i="7"/>
  <c r="X25" i="7"/>
  <c r="AA25" i="7" s="1"/>
  <c r="W25" i="7"/>
  <c r="Z25" i="7" s="1"/>
  <c r="V25" i="7"/>
  <c r="S25" i="7"/>
  <c r="P25" i="7"/>
  <c r="M25" i="7"/>
  <c r="J25" i="7"/>
  <c r="G25" i="7"/>
  <c r="Z24" i="7"/>
  <c r="W24" i="7"/>
  <c r="R45" i="7"/>
  <c r="P24" i="7"/>
  <c r="F45" i="7"/>
  <c r="T23" i="7"/>
  <c r="Q23" i="7"/>
  <c r="N23" i="7"/>
  <c r="K23" i="7"/>
  <c r="H23" i="7"/>
  <c r="E23" i="7"/>
  <c r="C23" i="7"/>
  <c r="Z22" i="7"/>
  <c r="W22" i="7"/>
  <c r="X22" i="7"/>
  <c r="S22" i="7"/>
  <c r="P22" i="7"/>
  <c r="M22" i="7"/>
  <c r="J22" i="7"/>
  <c r="G22" i="7"/>
  <c r="W21" i="7"/>
  <c r="Z21" i="7" s="1"/>
  <c r="V21" i="7"/>
  <c r="S21" i="7"/>
  <c r="P21" i="7"/>
  <c r="X21" i="7"/>
  <c r="J21" i="7"/>
  <c r="G21" i="7"/>
  <c r="Z20" i="7"/>
  <c r="W20" i="7"/>
  <c r="V20" i="7"/>
  <c r="S20" i="7"/>
  <c r="X20" i="7"/>
  <c r="M20" i="7"/>
  <c r="J20" i="7"/>
  <c r="G20" i="7"/>
  <c r="W19" i="7"/>
  <c r="Z19" i="7" s="1"/>
  <c r="V19" i="7"/>
  <c r="X19" i="7"/>
  <c r="P19" i="7"/>
  <c r="M19" i="7"/>
  <c r="J19" i="7"/>
  <c r="G19" i="7"/>
  <c r="Z18" i="7"/>
  <c r="W18" i="7"/>
  <c r="X18" i="7"/>
  <c r="S18" i="7"/>
  <c r="P18" i="7"/>
  <c r="M18" i="7"/>
  <c r="J18" i="7"/>
  <c r="G18" i="7"/>
  <c r="W17" i="7"/>
  <c r="Z17" i="7" s="1"/>
  <c r="V17" i="7"/>
  <c r="S17" i="7"/>
  <c r="P17" i="7"/>
  <c r="X17" i="7"/>
  <c r="J17" i="7"/>
  <c r="G17" i="7"/>
  <c r="Z16" i="7"/>
  <c r="W16" i="7"/>
  <c r="X16" i="7"/>
  <c r="S16" i="7"/>
  <c r="P16" i="7"/>
  <c r="M16" i="7"/>
  <c r="J16" i="7"/>
  <c r="G16" i="7"/>
  <c r="W15" i="7"/>
  <c r="Z15" i="7" s="1"/>
  <c r="V15" i="7"/>
  <c r="X15" i="7"/>
  <c r="P15" i="7"/>
  <c r="M15" i="7"/>
  <c r="J15" i="7"/>
  <c r="G15" i="7"/>
  <c r="Z14" i="7"/>
  <c r="W14" i="7"/>
  <c r="X14" i="7"/>
  <c r="S14" i="7"/>
  <c r="P14" i="7"/>
  <c r="M14" i="7"/>
  <c r="J14" i="7"/>
  <c r="G14" i="7"/>
  <c r="W13" i="7"/>
  <c r="W23" i="7" s="1"/>
  <c r="Z23" i="7" s="1"/>
  <c r="V13" i="7"/>
  <c r="R23" i="7"/>
  <c r="O23" i="7"/>
  <c r="X13" i="7"/>
  <c r="J13" i="7"/>
  <c r="G13" i="7"/>
  <c r="T12" i="7"/>
  <c r="Q12" i="7"/>
  <c r="Q77" i="7" s="1"/>
  <c r="Q79" i="7" s="1"/>
  <c r="N12" i="7"/>
  <c r="N77" i="7" s="1"/>
  <c r="N79" i="7" s="1"/>
  <c r="K12" i="7"/>
  <c r="I12" i="7"/>
  <c r="H12" i="7"/>
  <c r="H77" i="7" s="1"/>
  <c r="H79" i="7" s="1"/>
  <c r="E12" i="7"/>
  <c r="C12" i="7"/>
  <c r="Z11" i="7"/>
  <c r="W11" i="7"/>
  <c r="X11" i="7"/>
  <c r="S11" i="7"/>
  <c r="P11" i="7"/>
  <c r="M11" i="7"/>
  <c r="J11" i="7"/>
  <c r="G11" i="7"/>
  <c r="W10" i="7"/>
  <c r="Z10" i="7" s="1"/>
  <c r="X10" i="7"/>
  <c r="S10" i="7"/>
  <c r="P10" i="7"/>
  <c r="M10" i="7"/>
  <c r="J10" i="7"/>
  <c r="G10" i="7"/>
  <c r="W9" i="7"/>
  <c r="Z9" i="7" s="1"/>
  <c r="V9" i="7"/>
  <c r="X9" i="7"/>
  <c r="S9" i="7"/>
  <c r="P9" i="7"/>
  <c r="M9" i="7"/>
  <c r="J9" i="7"/>
  <c r="G9" i="7"/>
  <c r="X8" i="7"/>
  <c r="AA8" i="7" s="1"/>
  <c r="W8" i="7"/>
  <c r="Z8" i="7" s="1"/>
  <c r="V8" i="7"/>
  <c r="S8" i="7"/>
  <c r="P8" i="7"/>
  <c r="M8" i="7"/>
  <c r="J8" i="7"/>
  <c r="G8" i="7"/>
  <c r="Z7" i="7"/>
  <c r="W7" i="7"/>
  <c r="X7" i="7"/>
  <c r="S7" i="7"/>
  <c r="P7" i="7"/>
  <c r="M7" i="7"/>
  <c r="J7" i="7"/>
  <c r="G7" i="7"/>
  <c r="A7" i="7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W6" i="7"/>
  <c r="Z6" i="7" s="1"/>
  <c r="X6" i="7"/>
  <c r="S6" i="7"/>
  <c r="P6" i="7"/>
  <c r="M6" i="7"/>
  <c r="J6" i="7"/>
  <c r="G6" i="7"/>
  <c r="A6" i="7"/>
  <c r="W5" i="7"/>
  <c r="W12" i="7" s="1"/>
  <c r="V5" i="7"/>
  <c r="U12" i="7"/>
  <c r="S5" i="7"/>
  <c r="O12" i="7"/>
  <c r="L12" i="7"/>
  <c r="J5" i="7"/>
  <c r="J12" i="7" s="1"/>
  <c r="G5" i="7"/>
  <c r="T79" i="6"/>
  <c r="W78" i="6"/>
  <c r="Z78" i="6" s="1"/>
  <c r="V78" i="6"/>
  <c r="S78" i="6"/>
  <c r="P78" i="6"/>
  <c r="M78" i="6"/>
  <c r="J78" i="6"/>
  <c r="G78" i="6"/>
  <c r="T76" i="6"/>
  <c r="Q76" i="6"/>
  <c r="O76" i="6"/>
  <c r="N76" i="6"/>
  <c r="K76" i="6"/>
  <c r="H76" i="6"/>
  <c r="E76" i="6"/>
  <c r="W75" i="6"/>
  <c r="Z75" i="6" s="1"/>
  <c r="X75" i="6"/>
  <c r="S75" i="6"/>
  <c r="P75" i="6"/>
  <c r="M75" i="6"/>
  <c r="J75" i="6"/>
  <c r="G75" i="6"/>
  <c r="W74" i="6"/>
  <c r="Z74" i="6" s="1"/>
  <c r="V74" i="6"/>
  <c r="X74" i="6"/>
  <c r="AA74" i="6" s="1"/>
  <c r="S74" i="6"/>
  <c r="P74" i="6"/>
  <c r="M74" i="6"/>
  <c r="J74" i="6"/>
  <c r="G74" i="6"/>
  <c r="Z73" i="6"/>
  <c r="W73" i="6"/>
  <c r="W76" i="6" s="1"/>
  <c r="Z76" i="6" s="1"/>
  <c r="V73" i="6"/>
  <c r="S73" i="6"/>
  <c r="P73" i="6"/>
  <c r="J73" i="6"/>
  <c r="G73" i="6"/>
  <c r="A73" i="6"/>
  <c r="A74" i="6" s="1"/>
  <c r="A75" i="6" s="1"/>
  <c r="A76" i="6" s="1"/>
  <c r="Z72" i="6"/>
  <c r="Y72" i="6"/>
  <c r="W72" i="6"/>
  <c r="X72" i="6"/>
  <c r="S72" i="6"/>
  <c r="S76" i="6" s="1"/>
  <c r="R76" i="6"/>
  <c r="P72" i="6"/>
  <c r="M72" i="6"/>
  <c r="G72" i="6"/>
  <c r="G76" i="6" s="1"/>
  <c r="F76" i="6"/>
  <c r="U71" i="6"/>
  <c r="T71" i="6"/>
  <c r="R71" i="6"/>
  <c r="Q71" i="6"/>
  <c r="N71" i="6"/>
  <c r="K71" i="6"/>
  <c r="H71" i="6"/>
  <c r="E71" i="6"/>
  <c r="W70" i="6"/>
  <c r="Z70" i="6" s="1"/>
  <c r="V70" i="6"/>
  <c r="S70" i="6"/>
  <c r="P70" i="6"/>
  <c r="X70" i="6"/>
  <c r="AA70" i="6" s="1"/>
  <c r="J70" i="6"/>
  <c r="G70" i="6"/>
  <c r="Z69" i="6"/>
  <c r="X69" i="6"/>
  <c r="AA69" i="6" s="1"/>
  <c r="W69" i="6"/>
  <c r="V69" i="6"/>
  <c r="S69" i="6"/>
  <c r="P69" i="6"/>
  <c r="M69" i="6"/>
  <c r="J69" i="6"/>
  <c r="G69" i="6"/>
  <c r="Z68" i="6"/>
  <c r="X68" i="6"/>
  <c r="Y68" i="6" s="1"/>
  <c r="W68" i="6"/>
  <c r="V68" i="6"/>
  <c r="S68" i="6"/>
  <c r="P68" i="6"/>
  <c r="M68" i="6"/>
  <c r="J68" i="6"/>
  <c r="G68" i="6"/>
  <c r="X67" i="6"/>
  <c r="W67" i="6"/>
  <c r="Z67" i="6" s="1"/>
  <c r="V67" i="6"/>
  <c r="S67" i="6"/>
  <c r="P67" i="6"/>
  <c r="M67" i="6"/>
  <c r="J67" i="6"/>
  <c r="G67" i="6"/>
  <c r="AA66" i="6"/>
  <c r="Y66" i="6"/>
  <c r="X66" i="6"/>
  <c r="W66" i="6"/>
  <c r="Z66" i="6" s="1"/>
  <c r="V66" i="6"/>
  <c r="S66" i="6"/>
  <c r="P66" i="6"/>
  <c r="M66" i="6"/>
  <c r="J66" i="6"/>
  <c r="G66" i="6"/>
  <c r="W65" i="6"/>
  <c r="Z65" i="6" s="1"/>
  <c r="V65" i="6"/>
  <c r="S65" i="6"/>
  <c r="P65" i="6"/>
  <c r="M65" i="6"/>
  <c r="J65" i="6"/>
  <c r="G65" i="6"/>
  <c r="W64" i="6"/>
  <c r="Z64" i="6" s="1"/>
  <c r="V64" i="6"/>
  <c r="X64" i="6"/>
  <c r="S64" i="6"/>
  <c r="P64" i="6"/>
  <c r="M64" i="6"/>
  <c r="J64" i="6"/>
  <c r="G64" i="6"/>
  <c r="W63" i="6"/>
  <c r="W71" i="6" s="1"/>
  <c r="Z71" i="6" s="1"/>
  <c r="V63" i="6"/>
  <c r="V71" i="6" s="1"/>
  <c r="S63" i="6"/>
  <c r="L71" i="6"/>
  <c r="J63" i="6"/>
  <c r="J71" i="6" s="1"/>
  <c r="G63" i="6"/>
  <c r="A63" i="6"/>
  <c r="A64" i="6" s="1"/>
  <c r="A65" i="6" s="1"/>
  <c r="A66" i="6" s="1"/>
  <c r="A67" i="6" s="1"/>
  <c r="T62" i="6"/>
  <c r="Q62" i="6"/>
  <c r="N62" i="6"/>
  <c r="K62" i="6"/>
  <c r="H62" i="6"/>
  <c r="E62" i="6"/>
  <c r="C62" i="6"/>
  <c r="W61" i="6"/>
  <c r="Z61" i="6" s="1"/>
  <c r="V61" i="6"/>
  <c r="S61" i="6"/>
  <c r="P61" i="6"/>
  <c r="M61" i="6"/>
  <c r="J61" i="6"/>
  <c r="G61" i="6"/>
  <c r="Z60" i="6"/>
  <c r="W60" i="6"/>
  <c r="V60" i="6"/>
  <c r="S60" i="6"/>
  <c r="M60" i="6"/>
  <c r="J60" i="6"/>
  <c r="G60" i="6"/>
  <c r="Z59" i="6"/>
  <c r="W59" i="6"/>
  <c r="S59" i="6"/>
  <c r="P59" i="6"/>
  <c r="M59" i="6"/>
  <c r="J59" i="6"/>
  <c r="G59" i="6"/>
  <c r="W58" i="6"/>
  <c r="Z58" i="6" s="1"/>
  <c r="V58" i="6"/>
  <c r="P58" i="6"/>
  <c r="M58" i="6"/>
  <c r="J58" i="6"/>
  <c r="G58" i="6"/>
  <c r="W57" i="6"/>
  <c r="U62" i="6"/>
  <c r="S57" i="6"/>
  <c r="J57" i="6"/>
  <c r="J62" i="6" s="1"/>
  <c r="G57" i="6"/>
  <c r="T56" i="6"/>
  <c r="Q56" i="6"/>
  <c r="N56" i="6"/>
  <c r="K56" i="6"/>
  <c r="H56" i="6"/>
  <c r="E56" i="6"/>
  <c r="C56" i="6"/>
  <c r="W55" i="6"/>
  <c r="Z55" i="6" s="1"/>
  <c r="V55" i="6"/>
  <c r="S55" i="6"/>
  <c r="P55" i="6"/>
  <c r="M55" i="6"/>
  <c r="J55" i="6"/>
  <c r="G55" i="6"/>
  <c r="W54" i="6"/>
  <c r="Z54" i="6" s="1"/>
  <c r="V54" i="6"/>
  <c r="S54" i="6"/>
  <c r="M54" i="6"/>
  <c r="J54" i="6"/>
  <c r="G54" i="6"/>
  <c r="W53" i="6"/>
  <c r="Z53" i="6" s="1"/>
  <c r="V53" i="6"/>
  <c r="S53" i="6"/>
  <c r="P53" i="6"/>
  <c r="M53" i="6"/>
  <c r="J53" i="6"/>
  <c r="G53" i="6"/>
  <c r="A53" i="6"/>
  <c r="A54" i="6" s="1"/>
  <c r="Z52" i="6"/>
  <c r="W52" i="6"/>
  <c r="W56" i="6" s="1"/>
  <c r="Z56" i="6" s="1"/>
  <c r="P52" i="6"/>
  <c r="O56" i="6"/>
  <c r="L56" i="6"/>
  <c r="G52" i="6"/>
  <c r="G56" i="6" s="1"/>
  <c r="T51" i="6"/>
  <c r="Q51" i="6"/>
  <c r="N51" i="6"/>
  <c r="K51" i="6"/>
  <c r="H51" i="6"/>
  <c r="F51" i="6"/>
  <c r="E51" i="6"/>
  <c r="Z50" i="6"/>
  <c r="Z51" i="6" s="1"/>
  <c r="W50" i="6"/>
  <c r="W51" i="6" s="1"/>
  <c r="R51" i="6"/>
  <c r="P50" i="6"/>
  <c r="P51" i="6" s="1"/>
  <c r="O51" i="6"/>
  <c r="M50" i="6"/>
  <c r="M51" i="6" s="1"/>
  <c r="G50" i="6"/>
  <c r="G51" i="6" s="1"/>
  <c r="T49" i="6"/>
  <c r="Q49" i="6"/>
  <c r="N49" i="6"/>
  <c r="K49" i="6"/>
  <c r="H49" i="6"/>
  <c r="E49" i="6"/>
  <c r="C49" i="6"/>
  <c r="W48" i="6"/>
  <c r="Z48" i="6" s="1"/>
  <c r="S48" i="6"/>
  <c r="P48" i="6"/>
  <c r="M48" i="6"/>
  <c r="J48" i="6"/>
  <c r="G48" i="6"/>
  <c r="W47" i="6"/>
  <c r="Z47" i="6" s="1"/>
  <c r="V47" i="6"/>
  <c r="X47" i="6"/>
  <c r="AA47" i="6" s="1"/>
  <c r="S47" i="6"/>
  <c r="P47" i="6"/>
  <c r="M47" i="6"/>
  <c r="J47" i="6"/>
  <c r="G47" i="6"/>
  <c r="X46" i="6"/>
  <c r="W46" i="6"/>
  <c r="W49" i="6" s="1"/>
  <c r="Z49" i="6" s="1"/>
  <c r="V46" i="6"/>
  <c r="O49" i="6"/>
  <c r="M46" i="6"/>
  <c r="I49" i="6"/>
  <c r="G46" i="6"/>
  <c r="A46" i="6"/>
  <c r="A47" i="6" s="1"/>
  <c r="A48" i="6" s="1"/>
  <c r="A49" i="6" s="1"/>
  <c r="T45" i="6"/>
  <c r="Q45" i="6"/>
  <c r="N45" i="6"/>
  <c r="K45" i="6"/>
  <c r="H45" i="6"/>
  <c r="E45" i="6"/>
  <c r="C45" i="6"/>
  <c r="Z44" i="6"/>
  <c r="W44" i="6"/>
  <c r="S44" i="6"/>
  <c r="P44" i="6"/>
  <c r="M44" i="6"/>
  <c r="J44" i="6"/>
  <c r="G44" i="6"/>
  <c r="W43" i="6"/>
  <c r="Z43" i="6" s="1"/>
  <c r="X43" i="6"/>
  <c r="S43" i="6"/>
  <c r="P43" i="6"/>
  <c r="M43" i="6"/>
  <c r="J43" i="6"/>
  <c r="G43" i="6"/>
  <c r="W42" i="6"/>
  <c r="Z42" i="6" s="1"/>
  <c r="V42" i="6"/>
  <c r="S42" i="6"/>
  <c r="P42" i="6"/>
  <c r="M42" i="6"/>
  <c r="J42" i="6"/>
  <c r="G42" i="6"/>
  <c r="W41" i="6"/>
  <c r="Z41" i="6" s="1"/>
  <c r="V41" i="6"/>
  <c r="S41" i="6"/>
  <c r="P41" i="6"/>
  <c r="M41" i="6"/>
  <c r="J41" i="6"/>
  <c r="G41" i="6"/>
  <c r="Z40" i="6"/>
  <c r="W40" i="6"/>
  <c r="S40" i="6"/>
  <c r="P40" i="6"/>
  <c r="M40" i="6"/>
  <c r="J40" i="6"/>
  <c r="G40" i="6"/>
  <c r="W39" i="6"/>
  <c r="Z39" i="6" s="1"/>
  <c r="X39" i="6"/>
  <c r="S39" i="6"/>
  <c r="P39" i="6"/>
  <c r="M39" i="6"/>
  <c r="J39" i="6"/>
  <c r="G39" i="6"/>
  <c r="W38" i="6"/>
  <c r="Z38" i="6" s="1"/>
  <c r="V38" i="6"/>
  <c r="S38" i="6"/>
  <c r="P38" i="6"/>
  <c r="M38" i="6"/>
  <c r="J38" i="6"/>
  <c r="G38" i="6"/>
  <c r="W37" i="6"/>
  <c r="Z37" i="6" s="1"/>
  <c r="V37" i="6"/>
  <c r="S37" i="6"/>
  <c r="P37" i="6"/>
  <c r="M37" i="6"/>
  <c r="J37" i="6"/>
  <c r="G37" i="6"/>
  <c r="W36" i="6"/>
  <c r="Z36" i="6" s="1"/>
  <c r="S36" i="6"/>
  <c r="P36" i="6"/>
  <c r="M36" i="6"/>
  <c r="J36" i="6"/>
  <c r="G36" i="6"/>
  <c r="A36" i="6"/>
  <c r="A37" i="6" s="1"/>
  <c r="A38" i="6" s="1"/>
  <c r="A39" i="6" s="1"/>
  <c r="A40" i="6" s="1"/>
  <c r="A41" i="6" s="1"/>
  <c r="A42" i="6" s="1"/>
  <c r="A43" i="6" s="1"/>
  <c r="A44" i="6" s="1"/>
  <c r="W35" i="6"/>
  <c r="Z35" i="6" s="1"/>
  <c r="S35" i="6"/>
  <c r="P35" i="6"/>
  <c r="M35" i="6"/>
  <c r="J35" i="6"/>
  <c r="G35" i="6"/>
  <c r="W34" i="6"/>
  <c r="Z34" i="6" s="1"/>
  <c r="X34" i="6"/>
  <c r="Y34" i="6" s="1"/>
  <c r="S34" i="6"/>
  <c r="P34" i="6"/>
  <c r="M34" i="6"/>
  <c r="J34" i="6"/>
  <c r="G34" i="6"/>
  <c r="W33" i="6"/>
  <c r="Z33" i="6" s="1"/>
  <c r="V33" i="6"/>
  <c r="S33" i="6"/>
  <c r="P33" i="6"/>
  <c r="M33" i="6"/>
  <c r="J33" i="6"/>
  <c r="G33" i="6"/>
  <c r="W32" i="6"/>
  <c r="Z32" i="6" s="1"/>
  <c r="S32" i="6"/>
  <c r="P32" i="6"/>
  <c r="M32" i="6"/>
  <c r="J32" i="6"/>
  <c r="G32" i="6"/>
  <c r="A32" i="6"/>
  <c r="A33" i="6" s="1"/>
  <c r="A34" i="6" s="1"/>
  <c r="A35" i="6" s="1"/>
  <c r="W31" i="6"/>
  <c r="Z31" i="6" s="1"/>
  <c r="V31" i="6"/>
  <c r="S31" i="6"/>
  <c r="P31" i="6"/>
  <c r="M31" i="6"/>
  <c r="J31" i="6"/>
  <c r="G31" i="6"/>
  <c r="W30" i="6"/>
  <c r="Z30" i="6" s="1"/>
  <c r="X30" i="6"/>
  <c r="S30" i="6"/>
  <c r="P30" i="6"/>
  <c r="M30" i="6"/>
  <c r="J30" i="6"/>
  <c r="G30" i="6"/>
  <c r="W29" i="6"/>
  <c r="Z29" i="6" s="1"/>
  <c r="V29" i="6"/>
  <c r="S29" i="6"/>
  <c r="P29" i="6"/>
  <c r="M29" i="6"/>
  <c r="J29" i="6"/>
  <c r="G29" i="6"/>
  <c r="Z28" i="6"/>
  <c r="X28" i="6"/>
  <c r="AA28" i="6" s="1"/>
  <c r="W28" i="6"/>
  <c r="V28" i="6"/>
  <c r="S28" i="6"/>
  <c r="P28" i="6"/>
  <c r="M28" i="6"/>
  <c r="J28" i="6"/>
  <c r="G28" i="6"/>
  <c r="Z27" i="6"/>
  <c r="W27" i="6"/>
  <c r="X27" i="6"/>
  <c r="S27" i="6"/>
  <c r="P27" i="6"/>
  <c r="M27" i="6"/>
  <c r="J27" i="6"/>
  <c r="G27" i="6"/>
  <c r="W26" i="6"/>
  <c r="Z26" i="6" s="1"/>
  <c r="X26" i="6"/>
  <c r="S26" i="6"/>
  <c r="P26" i="6"/>
  <c r="M26" i="6"/>
  <c r="J26" i="6"/>
  <c r="G26" i="6"/>
  <c r="W25" i="6"/>
  <c r="Z25" i="6" s="1"/>
  <c r="V25" i="6"/>
  <c r="S25" i="6"/>
  <c r="P25" i="6"/>
  <c r="M25" i="6"/>
  <c r="J25" i="6"/>
  <c r="G25" i="6"/>
  <c r="Z24" i="6"/>
  <c r="X24" i="6"/>
  <c r="W24" i="6"/>
  <c r="U45" i="6"/>
  <c r="R45" i="6"/>
  <c r="M24" i="6"/>
  <c r="F45" i="6"/>
  <c r="T23" i="6"/>
  <c r="Q23" i="6"/>
  <c r="N23" i="6"/>
  <c r="K23" i="6"/>
  <c r="H23" i="6"/>
  <c r="E23" i="6"/>
  <c r="E77" i="6" s="1"/>
  <c r="E79" i="6" s="1"/>
  <c r="C23" i="6"/>
  <c r="W22" i="6"/>
  <c r="Z22" i="6" s="1"/>
  <c r="V22" i="6"/>
  <c r="X22" i="6"/>
  <c r="P22" i="6"/>
  <c r="M22" i="6"/>
  <c r="J22" i="6"/>
  <c r="G22" i="6"/>
  <c r="Z21" i="6"/>
  <c r="W21" i="6"/>
  <c r="X21" i="6"/>
  <c r="S21" i="6"/>
  <c r="P21" i="6"/>
  <c r="M21" i="6"/>
  <c r="J21" i="6"/>
  <c r="G21" i="6"/>
  <c r="W20" i="6"/>
  <c r="Z20" i="6" s="1"/>
  <c r="V20" i="6"/>
  <c r="S20" i="6"/>
  <c r="P20" i="6"/>
  <c r="X20" i="6"/>
  <c r="J20" i="6"/>
  <c r="G20" i="6"/>
  <c r="Z19" i="6"/>
  <c r="W19" i="6"/>
  <c r="X19" i="6"/>
  <c r="S19" i="6"/>
  <c r="P19" i="6"/>
  <c r="M19" i="6"/>
  <c r="J19" i="6"/>
  <c r="G19" i="6"/>
  <c r="W18" i="6"/>
  <c r="Z18" i="6" s="1"/>
  <c r="V18" i="6"/>
  <c r="X18" i="6"/>
  <c r="P18" i="6"/>
  <c r="M18" i="6"/>
  <c r="J18" i="6"/>
  <c r="G18" i="6"/>
  <c r="W17" i="6"/>
  <c r="Z17" i="6" s="1"/>
  <c r="X17" i="6"/>
  <c r="S17" i="6"/>
  <c r="P17" i="6"/>
  <c r="M17" i="6"/>
  <c r="J17" i="6"/>
  <c r="G17" i="6"/>
  <c r="W16" i="6"/>
  <c r="Z16" i="6" s="1"/>
  <c r="V16" i="6"/>
  <c r="S16" i="6"/>
  <c r="P16" i="6"/>
  <c r="X16" i="6"/>
  <c r="J16" i="6"/>
  <c r="G16" i="6"/>
  <c r="Z15" i="6"/>
  <c r="W15" i="6"/>
  <c r="X15" i="6"/>
  <c r="S15" i="6"/>
  <c r="P15" i="6"/>
  <c r="M15" i="6"/>
  <c r="J15" i="6"/>
  <c r="G15" i="6"/>
  <c r="W14" i="6"/>
  <c r="Z14" i="6" s="1"/>
  <c r="V14" i="6"/>
  <c r="X14" i="6"/>
  <c r="S14" i="6"/>
  <c r="P14" i="6"/>
  <c r="M14" i="6"/>
  <c r="J14" i="6"/>
  <c r="G14" i="6"/>
  <c r="W13" i="6"/>
  <c r="W23" i="6" s="1"/>
  <c r="Z23" i="6" s="1"/>
  <c r="U23" i="6"/>
  <c r="S13" i="6"/>
  <c r="O23" i="6"/>
  <c r="M13" i="6"/>
  <c r="L23" i="6"/>
  <c r="I23" i="6"/>
  <c r="G13" i="6"/>
  <c r="W12" i="6"/>
  <c r="T12" i="6"/>
  <c r="T77" i="6" s="1"/>
  <c r="Q12" i="6"/>
  <c r="Q77" i="6" s="1"/>
  <c r="Q79" i="6" s="1"/>
  <c r="O12" i="6"/>
  <c r="N12" i="6"/>
  <c r="N77" i="6" s="1"/>
  <c r="N79" i="6" s="1"/>
  <c r="K12" i="6"/>
  <c r="H12" i="6"/>
  <c r="H77" i="6" s="1"/>
  <c r="H79" i="6" s="1"/>
  <c r="E12" i="6"/>
  <c r="C12" i="6"/>
  <c r="Z11" i="6"/>
  <c r="X11" i="6"/>
  <c r="AA11" i="6" s="1"/>
  <c r="W11" i="6"/>
  <c r="V11" i="6"/>
  <c r="S11" i="6"/>
  <c r="P11" i="6"/>
  <c r="M11" i="6"/>
  <c r="J11" i="6"/>
  <c r="G11" i="6"/>
  <c r="Z10" i="6"/>
  <c r="W10" i="6"/>
  <c r="X10" i="6"/>
  <c r="S10" i="6"/>
  <c r="P10" i="6"/>
  <c r="M10" i="6"/>
  <c r="J10" i="6"/>
  <c r="G10" i="6"/>
  <c r="W9" i="6"/>
  <c r="Z9" i="6" s="1"/>
  <c r="X9" i="6"/>
  <c r="S9" i="6"/>
  <c r="P9" i="6"/>
  <c r="M9" i="6"/>
  <c r="J9" i="6"/>
  <c r="G9" i="6"/>
  <c r="W8" i="6"/>
  <c r="Z8" i="6" s="1"/>
  <c r="V8" i="6"/>
  <c r="X8" i="6"/>
  <c r="S8" i="6"/>
  <c r="P8" i="6"/>
  <c r="M8" i="6"/>
  <c r="J8" i="6"/>
  <c r="G8" i="6"/>
  <c r="X7" i="6"/>
  <c r="AA7" i="6" s="1"/>
  <c r="W7" i="6"/>
  <c r="Z7" i="6" s="1"/>
  <c r="V7" i="6"/>
  <c r="S7" i="6"/>
  <c r="P7" i="6"/>
  <c r="M7" i="6"/>
  <c r="J7" i="6"/>
  <c r="G7" i="6"/>
  <c r="Z6" i="6"/>
  <c r="W6" i="6"/>
  <c r="X6" i="6"/>
  <c r="S6" i="6"/>
  <c r="P6" i="6"/>
  <c r="M6" i="6"/>
  <c r="J6" i="6"/>
  <c r="G6" i="6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W5" i="6"/>
  <c r="Z5" i="6" s="1"/>
  <c r="U12" i="6"/>
  <c r="S5" i="6"/>
  <c r="P5" i="6"/>
  <c r="P12" i="6" s="1"/>
  <c r="L12" i="6"/>
  <c r="I12" i="6"/>
  <c r="G5" i="6"/>
  <c r="F12" i="6"/>
  <c r="Z78" i="5"/>
  <c r="W78" i="5"/>
  <c r="V78" i="5"/>
  <c r="S78" i="5"/>
  <c r="P78" i="5"/>
  <c r="M78" i="5"/>
  <c r="J78" i="5"/>
  <c r="G78" i="5"/>
  <c r="T76" i="5"/>
  <c r="Q76" i="5"/>
  <c r="N76" i="5"/>
  <c r="M76" i="5"/>
  <c r="K76" i="5"/>
  <c r="H76" i="5"/>
  <c r="E76" i="5"/>
  <c r="W75" i="5"/>
  <c r="Z75" i="5" s="1"/>
  <c r="S75" i="5"/>
  <c r="P75" i="5"/>
  <c r="M75" i="5"/>
  <c r="J75" i="5"/>
  <c r="G75" i="5"/>
  <c r="W74" i="5"/>
  <c r="Z74" i="5" s="1"/>
  <c r="V74" i="5"/>
  <c r="S74" i="5"/>
  <c r="P74" i="5"/>
  <c r="M74" i="5"/>
  <c r="J74" i="5"/>
  <c r="G74" i="5"/>
  <c r="X73" i="5"/>
  <c r="W73" i="5"/>
  <c r="Z73" i="5" s="1"/>
  <c r="V73" i="5"/>
  <c r="S73" i="5"/>
  <c r="P73" i="5"/>
  <c r="M73" i="5"/>
  <c r="J73" i="5"/>
  <c r="G73" i="5"/>
  <c r="A73" i="5"/>
  <c r="A74" i="5" s="1"/>
  <c r="A75" i="5" s="1"/>
  <c r="A76" i="5" s="1"/>
  <c r="Z72" i="5"/>
  <c r="W72" i="5"/>
  <c r="W76" i="5" s="1"/>
  <c r="Z76" i="5" s="1"/>
  <c r="X72" i="5"/>
  <c r="R76" i="5"/>
  <c r="P72" i="5"/>
  <c r="O76" i="5"/>
  <c r="M72" i="5"/>
  <c r="I76" i="5"/>
  <c r="G72" i="5"/>
  <c r="G76" i="5" s="1"/>
  <c r="T71" i="5"/>
  <c r="S71" i="5"/>
  <c r="Q71" i="5"/>
  <c r="N71" i="5"/>
  <c r="K71" i="5"/>
  <c r="H71" i="5"/>
  <c r="E71" i="5"/>
  <c r="Z70" i="5"/>
  <c r="W70" i="5"/>
  <c r="V70" i="5"/>
  <c r="S70" i="5"/>
  <c r="P70" i="5"/>
  <c r="J70" i="5"/>
  <c r="G70" i="5"/>
  <c r="X69" i="5"/>
  <c r="W69" i="5"/>
  <c r="Z69" i="5" s="1"/>
  <c r="V69" i="5"/>
  <c r="S69" i="5"/>
  <c r="P69" i="5"/>
  <c r="M69" i="5"/>
  <c r="J69" i="5"/>
  <c r="G69" i="5"/>
  <c r="AA68" i="5"/>
  <c r="Z68" i="5"/>
  <c r="X68" i="5"/>
  <c r="Y68" i="5" s="1"/>
  <c r="W68" i="5"/>
  <c r="V68" i="5"/>
  <c r="S68" i="5"/>
  <c r="P68" i="5"/>
  <c r="M68" i="5"/>
  <c r="J68" i="5"/>
  <c r="G68" i="5"/>
  <c r="AA67" i="5"/>
  <c r="X67" i="5"/>
  <c r="W67" i="5"/>
  <c r="Z67" i="5" s="1"/>
  <c r="V67" i="5"/>
  <c r="S67" i="5"/>
  <c r="P67" i="5"/>
  <c r="M67" i="5"/>
  <c r="J67" i="5"/>
  <c r="G67" i="5"/>
  <c r="AA66" i="5"/>
  <c r="Z66" i="5"/>
  <c r="X66" i="5"/>
  <c r="W66" i="5"/>
  <c r="Y66" i="5" s="1"/>
  <c r="V66" i="5"/>
  <c r="S66" i="5"/>
  <c r="P66" i="5"/>
  <c r="M66" i="5"/>
  <c r="J66" i="5"/>
  <c r="G66" i="5"/>
  <c r="W65" i="5"/>
  <c r="Z65" i="5" s="1"/>
  <c r="V65" i="5"/>
  <c r="S65" i="5"/>
  <c r="P65" i="5"/>
  <c r="M65" i="5"/>
  <c r="X65" i="5"/>
  <c r="J65" i="5"/>
  <c r="G65" i="5"/>
  <c r="Z64" i="5"/>
  <c r="W64" i="5"/>
  <c r="S64" i="5"/>
  <c r="P64" i="5"/>
  <c r="M64" i="5"/>
  <c r="J64" i="5"/>
  <c r="G64" i="5"/>
  <c r="A64" i="5"/>
  <c r="A65" i="5" s="1"/>
  <c r="A66" i="5" s="1"/>
  <c r="A67" i="5" s="1"/>
  <c r="W63" i="5"/>
  <c r="V63" i="5"/>
  <c r="S63" i="5"/>
  <c r="R71" i="5"/>
  <c r="O71" i="5"/>
  <c r="G63" i="5"/>
  <c r="A63" i="5"/>
  <c r="T62" i="5"/>
  <c r="Q62" i="5"/>
  <c r="N62" i="5"/>
  <c r="K62" i="5"/>
  <c r="H62" i="5"/>
  <c r="E62" i="5"/>
  <c r="C62" i="5"/>
  <c r="W61" i="5"/>
  <c r="Z61" i="5" s="1"/>
  <c r="V61" i="5"/>
  <c r="S61" i="5"/>
  <c r="P61" i="5"/>
  <c r="M61" i="5"/>
  <c r="J61" i="5"/>
  <c r="G61" i="5"/>
  <c r="Z60" i="5"/>
  <c r="W60" i="5"/>
  <c r="V60" i="5"/>
  <c r="S60" i="5"/>
  <c r="X60" i="5"/>
  <c r="P60" i="5"/>
  <c r="M60" i="5"/>
  <c r="J60" i="5"/>
  <c r="G60" i="5"/>
  <c r="W59" i="5"/>
  <c r="Z59" i="5" s="1"/>
  <c r="X59" i="5"/>
  <c r="Y59" i="5" s="1"/>
  <c r="S59" i="5"/>
  <c r="P59" i="5"/>
  <c r="M59" i="5"/>
  <c r="J59" i="5"/>
  <c r="G59" i="5"/>
  <c r="W58" i="5"/>
  <c r="Z58" i="5" s="1"/>
  <c r="V58" i="5"/>
  <c r="X58" i="5"/>
  <c r="S58" i="5"/>
  <c r="P58" i="5"/>
  <c r="M58" i="5"/>
  <c r="J58" i="5"/>
  <c r="G58" i="5"/>
  <c r="W57" i="5"/>
  <c r="W62" i="5" s="1"/>
  <c r="Z62" i="5" s="1"/>
  <c r="L62" i="5"/>
  <c r="J57" i="5"/>
  <c r="J62" i="5" s="1"/>
  <c r="T56" i="5"/>
  <c r="Q56" i="5"/>
  <c r="N56" i="5"/>
  <c r="K56" i="5"/>
  <c r="H56" i="5"/>
  <c r="F56" i="5"/>
  <c r="E56" i="5"/>
  <c r="C56" i="5"/>
  <c r="W55" i="5"/>
  <c r="Z55" i="5" s="1"/>
  <c r="V55" i="5"/>
  <c r="X55" i="5"/>
  <c r="S55" i="5"/>
  <c r="P55" i="5"/>
  <c r="M55" i="5"/>
  <c r="J55" i="5"/>
  <c r="G55" i="5"/>
  <c r="W54" i="5"/>
  <c r="Z54" i="5" s="1"/>
  <c r="V54" i="5"/>
  <c r="S54" i="5"/>
  <c r="P54" i="5"/>
  <c r="M54" i="5"/>
  <c r="J54" i="5"/>
  <c r="G54" i="5"/>
  <c r="W53" i="5"/>
  <c r="Z53" i="5" s="1"/>
  <c r="V53" i="5"/>
  <c r="S53" i="5"/>
  <c r="P53" i="5"/>
  <c r="M53" i="5"/>
  <c r="J53" i="5"/>
  <c r="G53" i="5"/>
  <c r="A53" i="5"/>
  <c r="A54" i="5" s="1"/>
  <c r="W52" i="5"/>
  <c r="I56" i="5"/>
  <c r="G52" i="5"/>
  <c r="T51" i="5"/>
  <c r="Q51" i="5"/>
  <c r="N51" i="5"/>
  <c r="L51" i="5"/>
  <c r="K51" i="5"/>
  <c r="H51" i="5"/>
  <c r="E51" i="5"/>
  <c r="W50" i="5"/>
  <c r="W51" i="5" s="1"/>
  <c r="X50" i="5"/>
  <c r="O51" i="5"/>
  <c r="M50" i="5"/>
  <c r="M51" i="5" s="1"/>
  <c r="I51" i="5"/>
  <c r="T49" i="5"/>
  <c r="Q49" i="5"/>
  <c r="N49" i="5"/>
  <c r="K49" i="5"/>
  <c r="H49" i="5"/>
  <c r="E49" i="5"/>
  <c r="C49" i="5"/>
  <c r="W48" i="5"/>
  <c r="Z48" i="5" s="1"/>
  <c r="S48" i="5"/>
  <c r="P48" i="5"/>
  <c r="M48" i="5"/>
  <c r="J48" i="5"/>
  <c r="G48" i="5"/>
  <c r="W47" i="5"/>
  <c r="Z47" i="5" s="1"/>
  <c r="S47" i="5"/>
  <c r="P47" i="5"/>
  <c r="M47" i="5"/>
  <c r="J47" i="5"/>
  <c r="G47" i="5"/>
  <c r="W46" i="5"/>
  <c r="W49" i="5" s="1"/>
  <c r="Z49" i="5" s="1"/>
  <c r="V46" i="5"/>
  <c r="R49" i="5"/>
  <c r="M46" i="5"/>
  <c r="I49" i="5"/>
  <c r="G46" i="5"/>
  <c r="G49" i="5" s="1"/>
  <c r="A46" i="5"/>
  <c r="A47" i="5" s="1"/>
  <c r="A48" i="5" s="1"/>
  <c r="A49" i="5" s="1"/>
  <c r="T45" i="5"/>
  <c r="Q45" i="5"/>
  <c r="N45" i="5"/>
  <c r="K45" i="5"/>
  <c r="H45" i="5"/>
  <c r="E45" i="5"/>
  <c r="C45" i="5"/>
  <c r="W44" i="5"/>
  <c r="Z44" i="5" s="1"/>
  <c r="X44" i="5"/>
  <c r="Y44" i="5" s="1"/>
  <c r="S44" i="5"/>
  <c r="P44" i="5"/>
  <c r="M44" i="5"/>
  <c r="J44" i="5"/>
  <c r="G44" i="5"/>
  <c r="W43" i="5"/>
  <c r="Z43" i="5" s="1"/>
  <c r="S43" i="5"/>
  <c r="P43" i="5"/>
  <c r="M43" i="5"/>
  <c r="J43" i="5"/>
  <c r="G43" i="5"/>
  <c r="W42" i="5"/>
  <c r="Z42" i="5" s="1"/>
  <c r="S42" i="5"/>
  <c r="P42" i="5"/>
  <c r="M42" i="5"/>
  <c r="J42" i="5"/>
  <c r="G42" i="5"/>
  <c r="W41" i="5"/>
  <c r="Z41" i="5" s="1"/>
  <c r="V41" i="5"/>
  <c r="S41" i="5"/>
  <c r="P41" i="5"/>
  <c r="M41" i="5"/>
  <c r="J41" i="5"/>
  <c r="G41" i="5"/>
  <c r="W40" i="5"/>
  <c r="Z40" i="5" s="1"/>
  <c r="S40" i="5"/>
  <c r="P40" i="5"/>
  <c r="M40" i="5"/>
  <c r="J40" i="5"/>
  <c r="G40" i="5"/>
  <c r="W39" i="5"/>
  <c r="Z39" i="5" s="1"/>
  <c r="S39" i="5"/>
  <c r="P39" i="5"/>
  <c r="M39" i="5"/>
  <c r="J39" i="5"/>
  <c r="G39" i="5"/>
  <c r="W38" i="5"/>
  <c r="Z38" i="5" s="1"/>
  <c r="S38" i="5"/>
  <c r="P38" i="5"/>
  <c r="M38" i="5"/>
  <c r="J38" i="5"/>
  <c r="G38" i="5"/>
  <c r="W37" i="5"/>
  <c r="Z37" i="5" s="1"/>
  <c r="S37" i="5"/>
  <c r="P37" i="5"/>
  <c r="M37" i="5"/>
  <c r="J37" i="5"/>
  <c r="G37" i="5"/>
  <c r="W36" i="5"/>
  <c r="Z36" i="5" s="1"/>
  <c r="S36" i="5"/>
  <c r="P36" i="5"/>
  <c r="M36" i="5"/>
  <c r="J36" i="5"/>
  <c r="G36" i="5"/>
  <c r="W35" i="5"/>
  <c r="Z35" i="5" s="1"/>
  <c r="S35" i="5"/>
  <c r="P35" i="5"/>
  <c r="M35" i="5"/>
  <c r="J35" i="5"/>
  <c r="G35" i="5"/>
  <c r="W34" i="5"/>
  <c r="Z34" i="5" s="1"/>
  <c r="S34" i="5"/>
  <c r="P34" i="5"/>
  <c r="M34" i="5"/>
  <c r="J34" i="5"/>
  <c r="G34" i="5"/>
  <c r="W33" i="5"/>
  <c r="Z33" i="5" s="1"/>
  <c r="S33" i="5"/>
  <c r="P33" i="5"/>
  <c r="M33" i="5"/>
  <c r="J33" i="5"/>
  <c r="G33" i="5"/>
  <c r="W32" i="5"/>
  <c r="Z32" i="5" s="1"/>
  <c r="S32" i="5"/>
  <c r="P32" i="5"/>
  <c r="M32" i="5"/>
  <c r="J32" i="5"/>
  <c r="G32" i="5"/>
  <c r="A32" i="5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W31" i="5"/>
  <c r="Z31" i="5" s="1"/>
  <c r="S31" i="5"/>
  <c r="P31" i="5"/>
  <c r="M31" i="5"/>
  <c r="J31" i="5"/>
  <c r="G31" i="5"/>
  <c r="Z30" i="5"/>
  <c r="W30" i="5"/>
  <c r="X30" i="5"/>
  <c r="S30" i="5"/>
  <c r="P30" i="5"/>
  <c r="M30" i="5"/>
  <c r="J30" i="5"/>
  <c r="G30" i="5"/>
  <c r="W29" i="5"/>
  <c r="Z29" i="5" s="1"/>
  <c r="V29" i="5"/>
  <c r="X29" i="5"/>
  <c r="S29" i="5"/>
  <c r="P29" i="5"/>
  <c r="M29" i="5"/>
  <c r="J29" i="5"/>
  <c r="G29" i="5"/>
  <c r="X28" i="5"/>
  <c r="AA28" i="5" s="1"/>
  <c r="W28" i="5"/>
  <c r="Z28" i="5" s="1"/>
  <c r="V28" i="5"/>
  <c r="S28" i="5"/>
  <c r="P28" i="5"/>
  <c r="M28" i="5"/>
  <c r="J28" i="5"/>
  <c r="G28" i="5"/>
  <c r="Z27" i="5"/>
  <c r="W27" i="5"/>
  <c r="X27" i="5"/>
  <c r="S27" i="5"/>
  <c r="P27" i="5"/>
  <c r="M27" i="5"/>
  <c r="J27" i="5"/>
  <c r="G27" i="5"/>
  <c r="W26" i="5"/>
  <c r="Z26" i="5" s="1"/>
  <c r="X26" i="5"/>
  <c r="S26" i="5"/>
  <c r="P26" i="5"/>
  <c r="M26" i="5"/>
  <c r="J26" i="5"/>
  <c r="G26" i="5"/>
  <c r="W25" i="5"/>
  <c r="Z25" i="5" s="1"/>
  <c r="V25" i="5"/>
  <c r="X25" i="5"/>
  <c r="S25" i="5"/>
  <c r="P25" i="5"/>
  <c r="M25" i="5"/>
  <c r="J25" i="5"/>
  <c r="G25" i="5"/>
  <c r="X24" i="5"/>
  <c r="AA24" i="5" s="1"/>
  <c r="W24" i="5"/>
  <c r="M24" i="5"/>
  <c r="T23" i="5"/>
  <c r="Q23" i="5"/>
  <c r="N23" i="5"/>
  <c r="K23" i="5"/>
  <c r="H23" i="5"/>
  <c r="E23" i="5"/>
  <c r="C23" i="5"/>
  <c r="Z22" i="5"/>
  <c r="W22" i="5"/>
  <c r="V22" i="5"/>
  <c r="X22" i="5"/>
  <c r="P22" i="5"/>
  <c r="M22" i="5"/>
  <c r="J22" i="5"/>
  <c r="G22" i="5"/>
  <c r="Z21" i="5"/>
  <c r="W21" i="5"/>
  <c r="X21" i="5"/>
  <c r="S21" i="5"/>
  <c r="P21" i="5"/>
  <c r="M21" i="5"/>
  <c r="J21" i="5"/>
  <c r="G21" i="5"/>
  <c r="W20" i="5"/>
  <c r="Z20" i="5" s="1"/>
  <c r="V20" i="5"/>
  <c r="S20" i="5"/>
  <c r="P20" i="5"/>
  <c r="X20" i="5"/>
  <c r="J20" i="5"/>
  <c r="G20" i="5"/>
  <c r="Z19" i="5"/>
  <c r="W19" i="5"/>
  <c r="V19" i="5"/>
  <c r="S19" i="5"/>
  <c r="P19" i="5"/>
  <c r="M19" i="5"/>
  <c r="J19" i="5"/>
  <c r="G19" i="5"/>
  <c r="Z18" i="5"/>
  <c r="W18" i="5"/>
  <c r="V18" i="5"/>
  <c r="X18" i="5"/>
  <c r="P18" i="5"/>
  <c r="M18" i="5"/>
  <c r="J18" i="5"/>
  <c r="G18" i="5"/>
  <c r="W17" i="5"/>
  <c r="Z17" i="5" s="1"/>
  <c r="X17" i="5"/>
  <c r="S17" i="5"/>
  <c r="P17" i="5"/>
  <c r="M17" i="5"/>
  <c r="J17" i="5"/>
  <c r="G17" i="5"/>
  <c r="W16" i="5"/>
  <c r="Z16" i="5" s="1"/>
  <c r="V16" i="5"/>
  <c r="X16" i="5"/>
  <c r="S16" i="5"/>
  <c r="P16" i="5"/>
  <c r="M16" i="5"/>
  <c r="J16" i="5"/>
  <c r="G16" i="5"/>
  <c r="W15" i="5"/>
  <c r="Z15" i="5" s="1"/>
  <c r="V15" i="5"/>
  <c r="S15" i="5"/>
  <c r="P15" i="5"/>
  <c r="M15" i="5"/>
  <c r="J15" i="5"/>
  <c r="G15" i="5"/>
  <c r="Z14" i="5"/>
  <c r="W14" i="5"/>
  <c r="X14" i="5"/>
  <c r="R23" i="5"/>
  <c r="P14" i="5"/>
  <c r="M14" i="5"/>
  <c r="J14" i="5"/>
  <c r="G14" i="5"/>
  <c r="W13" i="5"/>
  <c r="W23" i="5" s="1"/>
  <c r="Z23" i="5" s="1"/>
  <c r="U23" i="5"/>
  <c r="S13" i="5"/>
  <c r="O23" i="5"/>
  <c r="M13" i="5"/>
  <c r="J13" i="5"/>
  <c r="G13" i="5"/>
  <c r="G23" i="5" s="1"/>
  <c r="F23" i="5"/>
  <c r="W12" i="5"/>
  <c r="Z12" i="5" s="1"/>
  <c r="T12" i="5"/>
  <c r="T77" i="5" s="1"/>
  <c r="T79" i="5" s="1"/>
  <c r="Q12" i="5"/>
  <c r="Q77" i="5" s="1"/>
  <c r="Q79" i="5" s="1"/>
  <c r="O12" i="5"/>
  <c r="N12" i="5"/>
  <c r="N77" i="5" s="1"/>
  <c r="N79" i="5" s="1"/>
  <c r="K12" i="5"/>
  <c r="H12" i="5"/>
  <c r="H77" i="5" s="1"/>
  <c r="H79" i="5" s="1"/>
  <c r="E12" i="5"/>
  <c r="E77" i="5" s="1"/>
  <c r="E79" i="5" s="1"/>
  <c r="C12" i="5"/>
  <c r="X11" i="5"/>
  <c r="AA11" i="5" s="1"/>
  <c r="W11" i="5"/>
  <c r="Z11" i="5" s="1"/>
  <c r="V11" i="5"/>
  <c r="S11" i="5"/>
  <c r="P11" i="5"/>
  <c r="M11" i="5"/>
  <c r="J11" i="5"/>
  <c r="G11" i="5"/>
  <c r="Z10" i="5"/>
  <c r="W10" i="5"/>
  <c r="V10" i="5"/>
  <c r="S10" i="5"/>
  <c r="P10" i="5"/>
  <c r="X10" i="5"/>
  <c r="M10" i="5"/>
  <c r="J10" i="5"/>
  <c r="G10" i="5"/>
  <c r="W9" i="5"/>
  <c r="Z9" i="5" s="1"/>
  <c r="V9" i="5"/>
  <c r="X9" i="5"/>
  <c r="S9" i="5"/>
  <c r="P9" i="5"/>
  <c r="M9" i="5"/>
  <c r="J9" i="5"/>
  <c r="G9" i="5"/>
  <c r="W8" i="5"/>
  <c r="Z8" i="5" s="1"/>
  <c r="V8" i="5"/>
  <c r="X8" i="5"/>
  <c r="S8" i="5"/>
  <c r="P8" i="5"/>
  <c r="M8" i="5"/>
  <c r="J8" i="5"/>
  <c r="G8" i="5"/>
  <c r="X7" i="5"/>
  <c r="AA7" i="5" s="1"/>
  <c r="W7" i="5"/>
  <c r="Z7" i="5" s="1"/>
  <c r="V7" i="5"/>
  <c r="S7" i="5"/>
  <c r="P7" i="5"/>
  <c r="M7" i="5"/>
  <c r="J7" i="5"/>
  <c r="G7" i="5"/>
  <c r="Z6" i="5"/>
  <c r="W6" i="5"/>
  <c r="X6" i="5"/>
  <c r="S6" i="5"/>
  <c r="P6" i="5"/>
  <c r="M6" i="5"/>
  <c r="J6" i="5"/>
  <c r="G6" i="5"/>
  <c r="A6" i="5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W5" i="5"/>
  <c r="Z5" i="5" s="1"/>
  <c r="U12" i="5"/>
  <c r="S5" i="5"/>
  <c r="R12" i="5"/>
  <c r="P5" i="5"/>
  <c r="L12" i="5"/>
  <c r="I12" i="5"/>
  <c r="G5" i="5"/>
  <c r="G12" i="5" s="1"/>
  <c r="F12" i="5"/>
  <c r="Q79" i="4"/>
  <c r="Z78" i="4"/>
  <c r="W78" i="4"/>
  <c r="V78" i="4"/>
  <c r="S78" i="4"/>
  <c r="P78" i="4"/>
  <c r="M78" i="4"/>
  <c r="J78" i="4"/>
  <c r="G78" i="4"/>
  <c r="T76" i="4"/>
  <c r="Q76" i="4"/>
  <c r="N76" i="4"/>
  <c r="L76" i="4"/>
  <c r="K76" i="4"/>
  <c r="H76" i="4"/>
  <c r="E76" i="4"/>
  <c r="W75" i="4"/>
  <c r="Z75" i="4" s="1"/>
  <c r="S75" i="4"/>
  <c r="P75" i="4"/>
  <c r="M75" i="4"/>
  <c r="J75" i="4"/>
  <c r="G75" i="4"/>
  <c r="W74" i="4"/>
  <c r="Z74" i="4" s="1"/>
  <c r="V74" i="4"/>
  <c r="S74" i="4"/>
  <c r="P74" i="4"/>
  <c r="M74" i="4"/>
  <c r="I76" i="4"/>
  <c r="G74" i="4"/>
  <c r="A74" i="4"/>
  <c r="A75" i="4" s="1"/>
  <c r="A76" i="4" s="1"/>
  <c r="W73" i="4"/>
  <c r="Z73" i="4" s="1"/>
  <c r="V73" i="4"/>
  <c r="S73" i="4"/>
  <c r="P73" i="4"/>
  <c r="M73" i="4"/>
  <c r="X73" i="4"/>
  <c r="J73" i="4"/>
  <c r="G73" i="4"/>
  <c r="A73" i="4"/>
  <c r="Z72" i="4"/>
  <c r="W72" i="4"/>
  <c r="V72" i="4"/>
  <c r="O76" i="4"/>
  <c r="M72" i="4"/>
  <c r="M76" i="4" s="1"/>
  <c r="J72" i="4"/>
  <c r="G72" i="4"/>
  <c r="G76" i="4" s="1"/>
  <c r="T71" i="4"/>
  <c r="R71" i="4"/>
  <c r="Q71" i="4"/>
  <c r="N71" i="4"/>
  <c r="K71" i="4"/>
  <c r="H71" i="4"/>
  <c r="E71" i="4"/>
  <c r="Z70" i="4"/>
  <c r="W70" i="4"/>
  <c r="V70" i="4"/>
  <c r="S70" i="4"/>
  <c r="P70" i="4"/>
  <c r="J70" i="4"/>
  <c r="G70" i="4"/>
  <c r="X69" i="4"/>
  <c r="W69" i="4"/>
  <c r="Z69" i="4" s="1"/>
  <c r="V69" i="4"/>
  <c r="S69" i="4"/>
  <c r="P69" i="4"/>
  <c r="M69" i="4"/>
  <c r="J69" i="4"/>
  <c r="G69" i="4"/>
  <c r="AA68" i="4"/>
  <c r="Z68" i="4"/>
  <c r="X68" i="4"/>
  <c r="Y68" i="4" s="1"/>
  <c r="W68" i="4"/>
  <c r="V68" i="4"/>
  <c r="S68" i="4"/>
  <c r="P68" i="4"/>
  <c r="M68" i="4"/>
  <c r="J68" i="4"/>
  <c r="G68" i="4"/>
  <c r="Z67" i="4"/>
  <c r="X67" i="4"/>
  <c r="AA67" i="4" s="1"/>
  <c r="W67" i="4"/>
  <c r="V67" i="4"/>
  <c r="S67" i="4"/>
  <c r="S71" i="4" s="1"/>
  <c r="P67" i="4"/>
  <c r="M67" i="4"/>
  <c r="J67" i="4"/>
  <c r="G67" i="4"/>
  <c r="AA66" i="4"/>
  <c r="Z66" i="4"/>
  <c r="Y66" i="4"/>
  <c r="X66" i="4"/>
  <c r="W66" i="4"/>
  <c r="V66" i="4"/>
  <c r="S66" i="4"/>
  <c r="P66" i="4"/>
  <c r="M66" i="4"/>
  <c r="J66" i="4"/>
  <c r="G66" i="4"/>
  <c r="Z65" i="4"/>
  <c r="W65" i="4"/>
  <c r="V65" i="4"/>
  <c r="S65" i="4"/>
  <c r="P65" i="4"/>
  <c r="M65" i="4"/>
  <c r="J65" i="4"/>
  <c r="G65" i="4"/>
  <c r="A65" i="4"/>
  <c r="A66" i="4" s="1"/>
  <c r="A67" i="4" s="1"/>
  <c r="W64" i="4"/>
  <c r="Z64" i="4" s="1"/>
  <c r="S64" i="4"/>
  <c r="P64" i="4"/>
  <c r="M64" i="4"/>
  <c r="J64" i="4"/>
  <c r="G64" i="4"/>
  <c r="W63" i="4"/>
  <c r="V63" i="4"/>
  <c r="S63" i="4"/>
  <c r="P63" i="4"/>
  <c r="P71" i="4" s="1"/>
  <c r="J63" i="4"/>
  <c r="J71" i="4" s="1"/>
  <c r="I71" i="4"/>
  <c r="G63" i="4"/>
  <c r="A63" i="4"/>
  <c r="A64" i="4" s="1"/>
  <c r="T62" i="4"/>
  <c r="Q62" i="4"/>
  <c r="N62" i="4"/>
  <c r="K62" i="4"/>
  <c r="H62" i="4"/>
  <c r="E62" i="4"/>
  <c r="C62" i="4"/>
  <c r="X61" i="4"/>
  <c r="AA61" i="4" s="1"/>
  <c r="W61" i="4"/>
  <c r="Z61" i="4" s="1"/>
  <c r="V61" i="4"/>
  <c r="S61" i="4"/>
  <c r="P61" i="4"/>
  <c r="M61" i="4"/>
  <c r="J61" i="4"/>
  <c r="G61" i="4"/>
  <c r="Z60" i="4"/>
  <c r="W60" i="4"/>
  <c r="V60" i="4"/>
  <c r="S60" i="4"/>
  <c r="X60" i="4"/>
  <c r="AA60" i="4" s="1"/>
  <c r="M60" i="4"/>
  <c r="J60" i="4"/>
  <c r="G60" i="4"/>
  <c r="Z59" i="4"/>
  <c r="W59" i="4"/>
  <c r="S59" i="4"/>
  <c r="P59" i="4"/>
  <c r="M59" i="4"/>
  <c r="J59" i="4"/>
  <c r="G59" i="4"/>
  <c r="Z58" i="4"/>
  <c r="W58" i="4"/>
  <c r="V58" i="4"/>
  <c r="X58" i="4"/>
  <c r="Y58" i="4" s="1"/>
  <c r="P58" i="4"/>
  <c r="M58" i="4"/>
  <c r="J58" i="4"/>
  <c r="G58" i="4"/>
  <c r="W57" i="4"/>
  <c r="W62" i="4" s="1"/>
  <c r="Z62" i="4" s="1"/>
  <c r="S57" i="4"/>
  <c r="L62" i="4"/>
  <c r="J57" i="4"/>
  <c r="J62" i="4" s="1"/>
  <c r="G57" i="4"/>
  <c r="T56" i="4"/>
  <c r="Q56" i="4"/>
  <c r="N56" i="4"/>
  <c r="K56" i="4"/>
  <c r="H56" i="4"/>
  <c r="E56" i="4"/>
  <c r="C56" i="4"/>
  <c r="Z55" i="4"/>
  <c r="W55" i="4"/>
  <c r="S55" i="4"/>
  <c r="P55" i="4"/>
  <c r="M55" i="4"/>
  <c r="J55" i="4"/>
  <c r="G55" i="4"/>
  <c r="W54" i="4"/>
  <c r="Z54" i="4" s="1"/>
  <c r="V54" i="4"/>
  <c r="X54" i="4"/>
  <c r="S54" i="4"/>
  <c r="P54" i="4"/>
  <c r="M54" i="4"/>
  <c r="J54" i="4"/>
  <c r="G54" i="4"/>
  <c r="W53" i="4"/>
  <c r="Z53" i="4" s="1"/>
  <c r="V53" i="4"/>
  <c r="S53" i="4"/>
  <c r="P53" i="4"/>
  <c r="M53" i="4"/>
  <c r="J53" i="4"/>
  <c r="G53" i="4"/>
  <c r="A53" i="4"/>
  <c r="A54" i="4" s="1"/>
  <c r="W52" i="4"/>
  <c r="S52" i="4"/>
  <c r="S56" i="4" s="1"/>
  <c r="P52" i="4"/>
  <c r="P56" i="4" s="1"/>
  <c r="O56" i="4"/>
  <c r="G52" i="4"/>
  <c r="T51" i="4"/>
  <c r="Q51" i="4"/>
  <c r="N51" i="4"/>
  <c r="K51" i="4"/>
  <c r="H51" i="4"/>
  <c r="E51" i="4"/>
  <c r="Z50" i="4"/>
  <c r="Z51" i="4" s="1"/>
  <c r="W50" i="4"/>
  <c r="W51" i="4" s="1"/>
  <c r="P50" i="4"/>
  <c r="P51" i="4" s="1"/>
  <c r="O51" i="4"/>
  <c r="M50" i="4"/>
  <c r="M51" i="4" s="1"/>
  <c r="I51" i="4"/>
  <c r="T49" i="4"/>
  <c r="Q49" i="4"/>
  <c r="N49" i="4"/>
  <c r="K49" i="4"/>
  <c r="H49" i="4"/>
  <c r="E49" i="4"/>
  <c r="C49" i="4"/>
  <c r="A49" i="4"/>
  <c r="W48" i="4"/>
  <c r="Z48" i="4" s="1"/>
  <c r="S48" i="4"/>
  <c r="P48" i="4"/>
  <c r="M48" i="4"/>
  <c r="J48" i="4"/>
  <c r="G48" i="4"/>
  <c r="W47" i="4"/>
  <c r="Z47" i="4" s="1"/>
  <c r="V47" i="4"/>
  <c r="S47" i="4"/>
  <c r="P47" i="4"/>
  <c r="M47" i="4"/>
  <c r="J47" i="4"/>
  <c r="G47" i="4"/>
  <c r="W46" i="4"/>
  <c r="W49" i="4" s="1"/>
  <c r="Z49" i="4" s="1"/>
  <c r="R49" i="4"/>
  <c r="M46" i="4"/>
  <c r="G46" i="4"/>
  <c r="A46" i="4"/>
  <c r="A47" i="4" s="1"/>
  <c r="A48" i="4" s="1"/>
  <c r="T45" i="4"/>
  <c r="Q45" i="4"/>
  <c r="N45" i="4"/>
  <c r="K45" i="4"/>
  <c r="H45" i="4"/>
  <c r="E45" i="4"/>
  <c r="C45" i="4"/>
  <c r="W44" i="4"/>
  <c r="Z44" i="4" s="1"/>
  <c r="X44" i="4"/>
  <c r="Y44" i="4" s="1"/>
  <c r="S44" i="4"/>
  <c r="P44" i="4"/>
  <c r="M44" i="4"/>
  <c r="J44" i="4"/>
  <c r="G44" i="4"/>
  <c r="W43" i="4"/>
  <c r="Z43" i="4" s="1"/>
  <c r="S43" i="4"/>
  <c r="P43" i="4"/>
  <c r="M43" i="4"/>
  <c r="J43" i="4"/>
  <c r="G43" i="4"/>
  <c r="W42" i="4"/>
  <c r="Z42" i="4" s="1"/>
  <c r="V42" i="4"/>
  <c r="S42" i="4"/>
  <c r="P42" i="4"/>
  <c r="M42" i="4"/>
  <c r="J42" i="4"/>
  <c r="G42" i="4"/>
  <c r="W41" i="4"/>
  <c r="Z41" i="4" s="1"/>
  <c r="V41" i="4"/>
  <c r="S41" i="4"/>
  <c r="P41" i="4"/>
  <c r="M41" i="4"/>
  <c r="J41" i="4"/>
  <c r="G41" i="4"/>
  <c r="W40" i="4"/>
  <c r="Z40" i="4" s="1"/>
  <c r="S40" i="4"/>
  <c r="P40" i="4"/>
  <c r="M40" i="4"/>
  <c r="J40" i="4"/>
  <c r="G40" i="4"/>
  <c r="W39" i="4"/>
  <c r="Z39" i="4" s="1"/>
  <c r="S39" i="4"/>
  <c r="P39" i="4"/>
  <c r="M39" i="4"/>
  <c r="J39" i="4"/>
  <c r="G39" i="4"/>
  <c r="W38" i="4"/>
  <c r="Z38" i="4" s="1"/>
  <c r="X38" i="4"/>
  <c r="AA38" i="4" s="1"/>
  <c r="S38" i="4"/>
  <c r="P38" i="4"/>
  <c r="M38" i="4"/>
  <c r="J38" i="4"/>
  <c r="G38" i="4"/>
  <c r="W37" i="4"/>
  <c r="Z37" i="4" s="1"/>
  <c r="V37" i="4"/>
  <c r="S37" i="4"/>
  <c r="P37" i="4"/>
  <c r="M37" i="4"/>
  <c r="J37" i="4"/>
  <c r="G37" i="4"/>
  <c r="Z36" i="4"/>
  <c r="W36" i="4"/>
  <c r="S36" i="4"/>
  <c r="P36" i="4"/>
  <c r="M36" i="4"/>
  <c r="J36" i="4"/>
  <c r="G36" i="4"/>
  <c r="W35" i="4"/>
  <c r="Z35" i="4" s="1"/>
  <c r="S35" i="4"/>
  <c r="P35" i="4"/>
  <c r="M35" i="4"/>
  <c r="J35" i="4"/>
  <c r="G35" i="4"/>
  <c r="W34" i="4"/>
  <c r="Z34" i="4" s="1"/>
  <c r="S34" i="4"/>
  <c r="P34" i="4"/>
  <c r="M34" i="4"/>
  <c r="J34" i="4"/>
  <c r="G34" i="4"/>
  <c r="W33" i="4"/>
  <c r="Z33" i="4" s="1"/>
  <c r="V33" i="4"/>
  <c r="S33" i="4"/>
  <c r="P33" i="4"/>
  <c r="M33" i="4"/>
  <c r="J33" i="4"/>
  <c r="G33" i="4"/>
  <c r="Z32" i="4"/>
  <c r="W32" i="4"/>
  <c r="S32" i="4"/>
  <c r="P32" i="4"/>
  <c r="M32" i="4"/>
  <c r="J32" i="4"/>
  <c r="G32" i="4"/>
  <c r="A32" i="4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W31" i="4"/>
  <c r="Z31" i="4" s="1"/>
  <c r="V31" i="4"/>
  <c r="S31" i="4"/>
  <c r="P31" i="4"/>
  <c r="M31" i="4"/>
  <c r="J31" i="4"/>
  <c r="G31" i="4"/>
  <c r="X30" i="4"/>
  <c r="Y30" i="4" s="1"/>
  <c r="W30" i="4"/>
  <c r="Z30" i="4" s="1"/>
  <c r="V30" i="4"/>
  <c r="S30" i="4"/>
  <c r="P30" i="4"/>
  <c r="M30" i="4"/>
  <c r="J30" i="4"/>
  <c r="G30" i="4"/>
  <c r="Z29" i="4"/>
  <c r="W29" i="4"/>
  <c r="V29" i="4"/>
  <c r="S29" i="4"/>
  <c r="P29" i="4"/>
  <c r="M29" i="4"/>
  <c r="J29" i="4"/>
  <c r="G29" i="4"/>
  <c r="Z28" i="4"/>
  <c r="W28" i="4"/>
  <c r="V28" i="4"/>
  <c r="S28" i="4"/>
  <c r="P28" i="4"/>
  <c r="M28" i="4"/>
  <c r="J28" i="4"/>
  <c r="G28" i="4"/>
  <c r="Z27" i="4"/>
  <c r="W27" i="4"/>
  <c r="V27" i="4"/>
  <c r="S27" i="4"/>
  <c r="P27" i="4"/>
  <c r="M27" i="4"/>
  <c r="J27" i="4"/>
  <c r="G27" i="4"/>
  <c r="W26" i="4"/>
  <c r="W45" i="4" s="1"/>
  <c r="Z45" i="4" s="1"/>
  <c r="V26" i="4"/>
  <c r="S26" i="4"/>
  <c r="P26" i="4"/>
  <c r="M26" i="4"/>
  <c r="J26" i="4"/>
  <c r="G26" i="4"/>
  <c r="Z25" i="4"/>
  <c r="W25" i="4"/>
  <c r="V25" i="4"/>
  <c r="S25" i="4"/>
  <c r="P25" i="4"/>
  <c r="M25" i="4"/>
  <c r="J25" i="4"/>
  <c r="G25" i="4"/>
  <c r="Z24" i="4"/>
  <c r="W24" i="4"/>
  <c r="R45" i="4"/>
  <c r="P24" i="4"/>
  <c r="O45" i="4"/>
  <c r="M24" i="4"/>
  <c r="F45" i="4"/>
  <c r="U23" i="4"/>
  <c r="T23" i="4"/>
  <c r="Q23" i="4"/>
  <c r="N23" i="4"/>
  <c r="N77" i="4" s="1"/>
  <c r="N79" i="4" s="1"/>
  <c r="K23" i="4"/>
  <c r="H23" i="4"/>
  <c r="E23" i="4"/>
  <c r="C23" i="4"/>
  <c r="W22" i="4"/>
  <c r="Z22" i="4" s="1"/>
  <c r="V22" i="4"/>
  <c r="X22" i="4"/>
  <c r="S22" i="4"/>
  <c r="P22" i="4"/>
  <c r="M22" i="4"/>
  <c r="J22" i="4"/>
  <c r="G22" i="4"/>
  <c r="X21" i="4"/>
  <c r="Y21" i="4" s="1"/>
  <c r="W21" i="4"/>
  <c r="Z21" i="4" s="1"/>
  <c r="V21" i="4"/>
  <c r="S21" i="4"/>
  <c r="P21" i="4"/>
  <c r="M21" i="4"/>
  <c r="J21" i="4"/>
  <c r="G21" i="4"/>
  <c r="Z20" i="4"/>
  <c r="W20" i="4"/>
  <c r="X20" i="4"/>
  <c r="S20" i="4"/>
  <c r="P20" i="4"/>
  <c r="M20" i="4"/>
  <c r="J20" i="4"/>
  <c r="G20" i="4"/>
  <c r="W19" i="4"/>
  <c r="Z19" i="4" s="1"/>
  <c r="X19" i="4"/>
  <c r="S19" i="4"/>
  <c r="P19" i="4"/>
  <c r="M19" i="4"/>
  <c r="J19" i="4"/>
  <c r="G19" i="4"/>
  <c r="W18" i="4"/>
  <c r="Z18" i="4" s="1"/>
  <c r="V18" i="4"/>
  <c r="X18" i="4"/>
  <c r="S18" i="4"/>
  <c r="P18" i="4"/>
  <c r="M18" i="4"/>
  <c r="J18" i="4"/>
  <c r="G18" i="4"/>
  <c r="X17" i="4"/>
  <c r="Y17" i="4" s="1"/>
  <c r="W17" i="4"/>
  <c r="Z17" i="4" s="1"/>
  <c r="V17" i="4"/>
  <c r="S17" i="4"/>
  <c r="P17" i="4"/>
  <c r="M17" i="4"/>
  <c r="J17" i="4"/>
  <c r="G17" i="4"/>
  <c r="Z16" i="4"/>
  <c r="W16" i="4"/>
  <c r="X16" i="4"/>
  <c r="S16" i="4"/>
  <c r="P16" i="4"/>
  <c r="M16" i="4"/>
  <c r="J16" i="4"/>
  <c r="F23" i="4"/>
  <c r="W15" i="4"/>
  <c r="Z15" i="4" s="1"/>
  <c r="X15" i="4"/>
  <c r="S15" i="4"/>
  <c r="P15" i="4"/>
  <c r="M15" i="4"/>
  <c r="J15" i="4"/>
  <c r="G15" i="4"/>
  <c r="W14" i="4"/>
  <c r="Z14" i="4" s="1"/>
  <c r="V14" i="4"/>
  <c r="X14" i="4"/>
  <c r="S14" i="4"/>
  <c r="P14" i="4"/>
  <c r="M14" i="4"/>
  <c r="J14" i="4"/>
  <c r="G14" i="4"/>
  <c r="X13" i="4"/>
  <c r="W13" i="4"/>
  <c r="W23" i="4" s="1"/>
  <c r="Z23" i="4" s="1"/>
  <c r="V13" i="4"/>
  <c r="R23" i="4"/>
  <c r="O23" i="4"/>
  <c r="M13" i="4"/>
  <c r="L23" i="4"/>
  <c r="J13" i="4"/>
  <c r="J23" i="4" s="1"/>
  <c r="G13" i="4"/>
  <c r="T12" i="4"/>
  <c r="Q12" i="4"/>
  <c r="Q77" i="4" s="1"/>
  <c r="N12" i="4"/>
  <c r="K12" i="4"/>
  <c r="K77" i="4" s="1"/>
  <c r="K79" i="4" s="1"/>
  <c r="H12" i="4"/>
  <c r="H77" i="4" s="1"/>
  <c r="H79" i="4" s="1"/>
  <c r="E12" i="4"/>
  <c r="E77" i="4" s="1"/>
  <c r="E79" i="4" s="1"/>
  <c r="C12" i="4"/>
  <c r="Z11" i="4"/>
  <c r="W11" i="4"/>
  <c r="V11" i="4"/>
  <c r="X11" i="4"/>
  <c r="P11" i="4"/>
  <c r="M11" i="4"/>
  <c r="J11" i="4"/>
  <c r="G11" i="4"/>
  <c r="Z10" i="4"/>
  <c r="W10" i="4"/>
  <c r="X10" i="4"/>
  <c r="S10" i="4"/>
  <c r="P10" i="4"/>
  <c r="M10" i="4"/>
  <c r="J10" i="4"/>
  <c r="G10" i="4"/>
  <c r="W9" i="4"/>
  <c r="Z9" i="4" s="1"/>
  <c r="V9" i="4"/>
  <c r="S9" i="4"/>
  <c r="P9" i="4"/>
  <c r="X9" i="4"/>
  <c r="J9" i="4"/>
  <c r="G9" i="4"/>
  <c r="Z8" i="4"/>
  <c r="W8" i="4"/>
  <c r="V8" i="4"/>
  <c r="S8" i="4"/>
  <c r="P8" i="4"/>
  <c r="M8" i="4"/>
  <c r="J8" i="4"/>
  <c r="G8" i="4"/>
  <c r="Z7" i="4"/>
  <c r="W7" i="4"/>
  <c r="V7" i="4"/>
  <c r="X7" i="4"/>
  <c r="P7" i="4"/>
  <c r="M7" i="4"/>
  <c r="J7" i="4"/>
  <c r="G7" i="4"/>
  <c r="Z6" i="4"/>
  <c r="W6" i="4"/>
  <c r="V6" i="4"/>
  <c r="S6" i="4"/>
  <c r="P6" i="4"/>
  <c r="M6" i="4"/>
  <c r="J6" i="4"/>
  <c r="G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W5" i="4"/>
  <c r="W12" i="4" s="1"/>
  <c r="V5" i="4"/>
  <c r="U12" i="4"/>
  <c r="S5" i="4"/>
  <c r="O12" i="4"/>
  <c r="M5" i="4"/>
  <c r="J5" i="4"/>
  <c r="G5" i="4"/>
  <c r="F12" i="4"/>
  <c r="W78" i="3"/>
  <c r="Z78" i="3" s="1"/>
  <c r="V78" i="3"/>
  <c r="S78" i="3"/>
  <c r="P78" i="3"/>
  <c r="M78" i="3"/>
  <c r="J78" i="3"/>
  <c r="G78" i="3"/>
  <c r="T76" i="3"/>
  <c r="Q76" i="3"/>
  <c r="N76" i="3"/>
  <c r="L76" i="3"/>
  <c r="K76" i="3"/>
  <c r="H76" i="3"/>
  <c r="E76" i="3"/>
  <c r="W75" i="3"/>
  <c r="Z75" i="3" s="1"/>
  <c r="S75" i="3"/>
  <c r="P75" i="3"/>
  <c r="M75" i="3"/>
  <c r="J75" i="3"/>
  <c r="G75" i="3"/>
  <c r="W74" i="3"/>
  <c r="Z74" i="3" s="1"/>
  <c r="V74" i="3"/>
  <c r="X74" i="3"/>
  <c r="S74" i="3"/>
  <c r="P74" i="3"/>
  <c r="M74" i="3"/>
  <c r="J74" i="3"/>
  <c r="G74" i="3"/>
  <c r="W73" i="3"/>
  <c r="Z73" i="3" s="1"/>
  <c r="V73" i="3"/>
  <c r="S73" i="3"/>
  <c r="P73" i="3"/>
  <c r="M73" i="3"/>
  <c r="M76" i="3" s="1"/>
  <c r="J73" i="3"/>
  <c r="G73" i="3"/>
  <c r="A73" i="3"/>
  <c r="A74" i="3" s="1"/>
  <c r="A75" i="3" s="1"/>
  <c r="A76" i="3" s="1"/>
  <c r="Z72" i="3"/>
  <c r="W72" i="3"/>
  <c r="W76" i="3" s="1"/>
  <c r="Z76" i="3" s="1"/>
  <c r="X72" i="3"/>
  <c r="R76" i="3"/>
  <c r="P72" i="3"/>
  <c r="P76" i="3" s="1"/>
  <c r="O76" i="3"/>
  <c r="M72" i="3"/>
  <c r="G72" i="3"/>
  <c r="G76" i="3" s="1"/>
  <c r="T71" i="3"/>
  <c r="S71" i="3"/>
  <c r="R71" i="3"/>
  <c r="Q71" i="3"/>
  <c r="N71" i="3"/>
  <c r="K71" i="3"/>
  <c r="H71" i="3"/>
  <c r="E71" i="3"/>
  <c r="Z70" i="3"/>
  <c r="W70" i="3"/>
  <c r="V70" i="3"/>
  <c r="S70" i="3"/>
  <c r="P70" i="3"/>
  <c r="J70" i="3"/>
  <c r="G70" i="3"/>
  <c r="X69" i="3"/>
  <c r="W69" i="3"/>
  <c r="Z69" i="3" s="1"/>
  <c r="V69" i="3"/>
  <c r="S69" i="3"/>
  <c r="P69" i="3"/>
  <c r="M69" i="3"/>
  <c r="J69" i="3"/>
  <c r="G69" i="3"/>
  <c r="AA68" i="3"/>
  <c r="Z68" i="3"/>
  <c r="X68" i="3"/>
  <c r="Y68" i="3" s="1"/>
  <c r="W68" i="3"/>
  <c r="V68" i="3"/>
  <c r="S68" i="3"/>
  <c r="P68" i="3"/>
  <c r="M68" i="3"/>
  <c r="J68" i="3"/>
  <c r="G68" i="3"/>
  <c r="AA67" i="3"/>
  <c r="Y67" i="3"/>
  <c r="X67" i="3"/>
  <c r="W67" i="3"/>
  <c r="Z67" i="3" s="1"/>
  <c r="V67" i="3"/>
  <c r="S67" i="3"/>
  <c r="P67" i="3"/>
  <c r="M67" i="3"/>
  <c r="J67" i="3"/>
  <c r="G67" i="3"/>
  <c r="Z66" i="3"/>
  <c r="Y66" i="3"/>
  <c r="X66" i="3"/>
  <c r="AA66" i="3" s="1"/>
  <c r="W66" i="3"/>
  <c r="V66" i="3"/>
  <c r="S66" i="3"/>
  <c r="P66" i="3"/>
  <c r="M66" i="3"/>
  <c r="J66" i="3"/>
  <c r="G66" i="3"/>
  <c r="W65" i="3"/>
  <c r="Z65" i="3" s="1"/>
  <c r="V65" i="3"/>
  <c r="S65" i="3"/>
  <c r="P65" i="3"/>
  <c r="M65" i="3"/>
  <c r="X65" i="3"/>
  <c r="J65" i="3"/>
  <c r="G65" i="3"/>
  <c r="A65" i="3"/>
  <c r="A66" i="3" s="1"/>
  <c r="A67" i="3" s="1"/>
  <c r="Z64" i="3"/>
  <c r="W64" i="3"/>
  <c r="S64" i="3"/>
  <c r="P64" i="3"/>
  <c r="M64" i="3"/>
  <c r="J64" i="3"/>
  <c r="G64" i="3"/>
  <c r="A64" i="3"/>
  <c r="W63" i="3"/>
  <c r="V63" i="3"/>
  <c r="S63" i="3"/>
  <c r="O71" i="3"/>
  <c r="J63" i="3"/>
  <c r="J71" i="3" s="1"/>
  <c r="I71" i="3"/>
  <c r="G63" i="3"/>
  <c r="G71" i="3" s="1"/>
  <c r="F71" i="3"/>
  <c r="A63" i="3"/>
  <c r="T62" i="3"/>
  <c r="Q62" i="3"/>
  <c r="N62" i="3"/>
  <c r="K62" i="3"/>
  <c r="H62" i="3"/>
  <c r="E62" i="3"/>
  <c r="C62" i="3"/>
  <c r="X61" i="3"/>
  <c r="AA61" i="3" s="1"/>
  <c r="W61" i="3"/>
  <c r="Z61" i="3" s="1"/>
  <c r="V61" i="3"/>
  <c r="S61" i="3"/>
  <c r="P61" i="3"/>
  <c r="M61" i="3"/>
  <c r="J61" i="3"/>
  <c r="G61" i="3"/>
  <c r="Z60" i="3"/>
  <c r="W60" i="3"/>
  <c r="V60" i="3"/>
  <c r="S60" i="3"/>
  <c r="P60" i="3"/>
  <c r="X60" i="3"/>
  <c r="AA60" i="3" s="1"/>
  <c r="M60" i="3"/>
  <c r="J60" i="3"/>
  <c r="G60" i="3"/>
  <c r="Z59" i="3"/>
  <c r="W59" i="3"/>
  <c r="S59" i="3"/>
  <c r="P59" i="3"/>
  <c r="M59" i="3"/>
  <c r="J59" i="3"/>
  <c r="G59" i="3"/>
  <c r="AA58" i="3"/>
  <c r="Z58" i="3"/>
  <c r="W58" i="3"/>
  <c r="V58" i="3"/>
  <c r="S58" i="3"/>
  <c r="X58" i="3"/>
  <c r="Y58" i="3" s="1"/>
  <c r="P58" i="3"/>
  <c r="M58" i="3"/>
  <c r="J58" i="3"/>
  <c r="G58" i="3"/>
  <c r="W57" i="3"/>
  <c r="W62" i="3" s="1"/>
  <c r="Z62" i="3" s="1"/>
  <c r="S57" i="3"/>
  <c r="S62" i="3" s="1"/>
  <c r="L62" i="3"/>
  <c r="J57" i="3"/>
  <c r="G57" i="3"/>
  <c r="U56" i="3"/>
  <c r="T56" i="3"/>
  <c r="Q56" i="3"/>
  <c r="N56" i="3"/>
  <c r="K56" i="3"/>
  <c r="H56" i="3"/>
  <c r="F56" i="3"/>
  <c r="E56" i="3"/>
  <c r="C56" i="3"/>
  <c r="W55" i="3"/>
  <c r="Z55" i="3" s="1"/>
  <c r="X55" i="3"/>
  <c r="S55" i="3"/>
  <c r="P55" i="3"/>
  <c r="M55" i="3"/>
  <c r="J55" i="3"/>
  <c r="G55" i="3"/>
  <c r="W54" i="3"/>
  <c r="Z54" i="3" s="1"/>
  <c r="V54" i="3"/>
  <c r="X54" i="3"/>
  <c r="S54" i="3"/>
  <c r="P54" i="3"/>
  <c r="M54" i="3"/>
  <c r="J54" i="3"/>
  <c r="G54" i="3"/>
  <c r="Y53" i="3"/>
  <c r="X53" i="3"/>
  <c r="AA53" i="3" s="1"/>
  <c r="W53" i="3"/>
  <c r="Z53" i="3" s="1"/>
  <c r="V53" i="3"/>
  <c r="S53" i="3"/>
  <c r="P53" i="3"/>
  <c r="M53" i="3"/>
  <c r="J53" i="3"/>
  <c r="G53" i="3"/>
  <c r="A53" i="3"/>
  <c r="A54" i="3" s="1"/>
  <c r="Z52" i="3"/>
  <c r="W52" i="3"/>
  <c r="P52" i="3"/>
  <c r="P56" i="3" s="1"/>
  <c r="O56" i="3"/>
  <c r="I56" i="3"/>
  <c r="G52" i="3"/>
  <c r="T51" i="3"/>
  <c r="Q51" i="3"/>
  <c r="N51" i="3"/>
  <c r="L51" i="3"/>
  <c r="K51" i="3"/>
  <c r="H51" i="3"/>
  <c r="E51" i="3"/>
  <c r="Z50" i="3"/>
  <c r="Z51" i="3" s="1"/>
  <c r="W50" i="3"/>
  <c r="W51" i="3" s="1"/>
  <c r="X50" i="3"/>
  <c r="P50" i="3"/>
  <c r="P51" i="3" s="1"/>
  <c r="O51" i="3"/>
  <c r="M50" i="3"/>
  <c r="M51" i="3" s="1"/>
  <c r="I51" i="3"/>
  <c r="T49" i="3"/>
  <c r="Q49" i="3"/>
  <c r="N49" i="3"/>
  <c r="K49" i="3"/>
  <c r="H49" i="3"/>
  <c r="E49" i="3"/>
  <c r="C49" i="3"/>
  <c r="W48" i="3"/>
  <c r="Z48" i="3" s="1"/>
  <c r="S48" i="3"/>
  <c r="P48" i="3"/>
  <c r="M48" i="3"/>
  <c r="J48" i="3"/>
  <c r="G48" i="3"/>
  <c r="W47" i="3"/>
  <c r="Z47" i="3" s="1"/>
  <c r="V47" i="3"/>
  <c r="S47" i="3"/>
  <c r="P47" i="3"/>
  <c r="M47" i="3"/>
  <c r="J47" i="3"/>
  <c r="G47" i="3"/>
  <c r="X46" i="3"/>
  <c r="W46" i="3"/>
  <c r="W49" i="3" s="1"/>
  <c r="Z49" i="3" s="1"/>
  <c r="V46" i="3"/>
  <c r="R49" i="3"/>
  <c r="M46" i="3"/>
  <c r="G46" i="3"/>
  <c r="G49" i="3" s="1"/>
  <c r="A46" i="3"/>
  <c r="A47" i="3" s="1"/>
  <c r="A48" i="3" s="1"/>
  <c r="A49" i="3" s="1"/>
  <c r="T45" i="3"/>
  <c r="Q45" i="3"/>
  <c r="N45" i="3"/>
  <c r="K45" i="3"/>
  <c r="H45" i="3"/>
  <c r="E45" i="3"/>
  <c r="C45" i="3"/>
  <c r="Z44" i="3"/>
  <c r="W44" i="3"/>
  <c r="S44" i="3"/>
  <c r="P44" i="3"/>
  <c r="M44" i="3"/>
  <c r="J44" i="3"/>
  <c r="G44" i="3"/>
  <c r="W43" i="3"/>
  <c r="Z43" i="3" s="1"/>
  <c r="S43" i="3"/>
  <c r="P43" i="3"/>
  <c r="M43" i="3"/>
  <c r="J43" i="3"/>
  <c r="G43" i="3"/>
  <c r="W42" i="3"/>
  <c r="Z42" i="3" s="1"/>
  <c r="V42" i="3"/>
  <c r="S42" i="3"/>
  <c r="P42" i="3"/>
  <c r="M42" i="3"/>
  <c r="J42" i="3"/>
  <c r="G42" i="3"/>
  <c r="W41" i="3"/>
  <c r="Z41" i="3" s="1"/>
  <c r="V41" i="3"/>
  <c r="S41" i="3"/>
  <c r="P41" i="3"/>
  <c r="M41" i="3"/>
  <c r="J41" i="3"/>
  <c r="G41" i="3"/>
  <c r="Z40" i="3"/>
  <c r="W40" i="3"/>
  <c r="S40" i="3"/>
  <c r="P40" i="3"/>
  <c r="M40" i="3"/>
  <c r="J40" i="3"/>
  <c r="G40" i="3"/>
  <c r="W39" i="3"/>
  <c r="Z39" i="3" s="1"/>
  <c r="S39" i="3"/>
  <c r="P39" i="3"/>
  <c r="M39" i="3"/>
  <c r="J39" i="3"/>
  <c r="G39" i="3"/>
  <c r="W38" i="3"/>
  <c r="Z38" i="3" s="1"/>
  <c r="V38" i="3"/>
  <c r="X38" i="3"/>
  <c r="S38" i="3"/>
  <c r="P38" i="3"/>
  <c r="M38" i="3"/>
  <c r="J38" i="3"/>
  <c r="G38" i="3"/>
  <c r="W37" i="3"/>
  <c r="Z37" i="3" s="1"/>
  <c r="V37" i="3"/>
  <c r="S37" i="3"/>
  <c r="P37" i="3"/>
  <c r="M37" i="3"/>
  <c r="J37" i="3"/>
  <c r="G37" i="3"/>
  <c r="W36" i="3"/>
  <c r="Z36" i="3" s="1"/>
  <c r="S36" i="3"/>
  <c r="P36" i="3"/>
  <c r="M36" i="3"/>
  <c r="J36" i="3"/>
  <c r="G36" i="3"/>
  <c r="W35" i="3"/>
  <c r="Z35" i="3" s="1"/>
  <c r="S35" i="3"/>
  <c r="P35" i="3"/>
  <c r="M35" i="3"/>
  <c r="J35" i="3"/>
  <c r="G35" i="3"/>
  <c r="W34" i="3"/>
  <c r="Z34" i="3" s="1"/>
  <c r="S34" i="3"/>
  <c r="P34" i="3"/>
  <c r="M34" i="3"/>
  <c r="J34" i="3"/>
  <c r="G34" i="3"/>
  <c r="W33" i="3"/>
  <c r="Z33" i="3" s="1"/>
  <c r="V33" i="3"/>
  <c r="S33" i="3"/>
  <c r="P33" i="3"/>
  <c r="M33" i="3"/>
  <c r="J33" i="3"/>
  <c r="G33" i="3"/>
  <c r="Z32" i="3"/>
  <c r="W32" i="3"/>
  <c r="S32" i="3"/>
  <c r="P32" i="3"/>
  <c r="M32" i="3"/>
  <c r="J32" i="3"/>
  <c r="G32" i="3"/>
  <c r="A32" i="3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W31" i="3"/>
  <c r="Z31" i="3" s="1"/>
  <c r="X31" i="3"/>
  <c r="AA31" i="3" s="1"/>
  <c r="S31" i="3"/>
  <c r="P31" i="3"/>
  <c r="M31" i="3"/>
  <c r="J31" i="3"/>
  <c r="G31" i="3"/>
  <c r="W30" i="3"/>
  <c r="Z30" i="3" s="1"/>
  <c r="X30" i="3"/>
  <c r="S30" i="3"/>
  <c r="P30" i="3"/>
  <c r="M30" i="3"/>
  <c r="J30" i="3"/>
  <c r="G30" i="3"/>
  <c r="W29" i="3"/>
  <c r="Z29" i="3" s="1"/>
  <c r="X29" i="3"/>
  <c r="S29" i="3"/>
  <c r="P29" i="3"/>
  <c r="M29" i="3"/>
  <c r="J29" i="3"/>
  <c r="G29" i="3"/>
  <c r="W28" i="3"/>
  <c r="Z28" i="3" s="1"/>
  <c r="V28" i="3"/>
  <c r="S28" i="3"/>
  <c r="P28" i="3"/>
  <c r="X28" i="3"/>
  <c r="J28" i="3"/>
  <c r="G28" i="3"/>
  <c r="Z27" i="3"/>
  <c r="W27" i="3"/>
  <c r="V27" i="3"/>
  <c r="S27" i="3"/>
  <c r="P27" i="3"/>
  <c r="M27" i="3"/>
  <c r="J27" i="3"/>
  <c r="G27" i="3"/>
  <c r="Z26" i="3"/>
  <c r="W26" i="3"/>
  <c r="X26" i="3"/>
  <c r="S26" i="3"/>
  <c r="P26" i="3"/>
  <c r="M26" i="3"/>
  <c r="J26" i="3"/>
  <c r="G26" i="3"/>
  <c r="W25" i="3"/>
  <c r="Z25" i="3" s="1"/>
  <c r="X25" i="3"/>
  <c r="S25" i="3"/>
  <c r="P25" i="3"/>
  <c r="M25" i="3"/>
  <c r="J25" i="3"/>
  <c r="G25" i="3"/>
  <c r="W24" i="3"/>
  <c r="W45" i="3" s="1"/>
  <c r="Z45" i="3" s="1"/>
  <c r="V24" i="3"/>
  <c r="S24" i="3"/>
  <c r="S45" i="3" s="1"/>
  <c r="L45" i="3"/>
  <c r="J24" i="3"/>
  <c r="T23" i="3"/>
  <c r="Q23" i="3"/>
  <c r="N23" i="3"/>
  <c r="K23" i="3"/>
  <c r="I23" i="3"/>
  <c r="H23" i="3"/>
  <c r="E23" i="3"/>
  <c r="C23" i="3"/>
  <c r="Z22" i="3"/>
  <c r="W22" i="3"/>
  <c r="V22" i="3"/>
  <c r="X22" i="3"/>
  <c r="S22" i="3"/>
  <c r="P22" i="3"/>
  <c r="M22" i="3"/>
  <c r="J22" i="3"/>
  <c r="G22" i="3"/>
  <c r="W21" i="3"/>
  <c r="Z21" i="3" s="1"/>
  <c r="V21" i="3"/>
  <c r="S21" i="3"/>
  <c r="X21" i="3"/>
  <c r="P21" i="3"/>
  <c r="M21" i="3"/>
  <c r="J21" i="3"/>
  <c r="G21" i="3"/>
  <c r="W20" i="3"/>
  <c r="Z20" i="3" s="1"/>
  <c r="V20" i="3"/>
  <c r="X20" i="3"/>
  <c r="S20" i="3"/>
  <c r="P20" i="3"/>
  <c r="M20" i="3"/>
  <c r="J20" i="3"/>
  <c r="G20" i="3"/>
  <c r="X19" i="3"/>
  <c r="AA19" i="3" s="1"/>
  <c r="W19" i="3"/>
  <c r="Z19" i="3" s="1"/>
  <c r="V19" i="3"/>
  <c r="S19" i="3"/>
  <c r="P19" i="3"/>
  <c r="M19" i="3"/>
  <c r="J19" i="3"/>
  <c r="G19" i="3"/>
  <c r="Z18" i="3"/>
  <c r="W18" i="3"/>
  <c r="V18" i="3"/>
  <c r="X18" i="3"/>
  <c r="S18" i="3"/>
  <c r="P18" i="3"/>
  <c r="M18" i="3"/>
  <c r="J18" i="3"/>
  <c r="G18" i="3"/>
  <c r="W17" i="3"/>
  <c r="Z17" i="3" s="1"/>
  <c r="X17" i="3"/>
  <c r="S17" i="3"/>
  <c r="P17" i="3"/>
  <c r="M17" i="3"/>
  <c r="J17" i="3"/>
  <c r="G17" i="3"/>
  <c r="W16" i="3"/>
  <c r="Z16" i="3" s="1"/>
  <c r="V16" i="3"/>
  <c r="X16" i="3"/>
  <c r="S16" i="3"/>
  <c r="P16" i="3"/>
  <c r="M16" i="3"/>
  <c r="J16" i="3"/>
  <c r="G16" i="3"/>
  <c r="X15" i="3"/>
  <c r="AA15" i="3" s="1"/>
  <c r="W15" i="3"/>
  <c r="Z15" i="3" s="1"/>
  <c r="V15" i="3"/>
  <c r="S15" i="3"/>
  <c r="P15" i="3"/>
  <c r="M15" i="3"/>
  <c r="J15" i="3"/>
  <c r="G15" i="3"/>
  <c r="Z14" i="3"/>
  <c r="W14" i="3"/>
  <c r="X14" i="3"/>
  <c r="S14" i="3"/>
  <c r="P14" i="3"/>
  <c r="M14" i="3"/>
  <c r="J14" i="3"/>
  <c r="G14" i="3"/>
  <c r="W13" i="3"/>
  <c r="W23" i="3" s="1"/>
  <c r="Z23" i="3" s="1"/>
  <c r="U23" i="3"/>
  <c r="S13" i="3"/>
  <c r="R23" i="3"/>
  <c r="O23" i="3"/>
  <c r="M13" i="3"/>
  <c r="J13" i="3"/>
  <c r="J23" i="3" s="1"/>
  <c r="G13" i="3"/>
  <c r="G23" i="3" s="1"/>
  <c r="F23" i="3"/>
  <c r="T12" i="3"/>
  <c r="Q12" i="3"/>
  <c r="N12" i="3"/>
  <c r="N77" i="3" s="1"/>
  <c r="N79" i="3" s="1"/>
  <c r="K12" i="3"/>
  <c r="K77" i="3" s="1"/>
  <c r="K79" i="3" s="1"/>
  <c r="H12" i="3"/>
  <c r="E12" i="3"/>
  <c r="E77" i="3" s="1"/>
  <c r="E79" i="3" s="1"/>
  <c r="C12" i="3"/>
  <c r="W11" i="3"/>
  <c r="Z11" i="3" s="1"/>
  <c r="V11" i="3"/>
  <c r="S11" i="3"/>
  <c r="P11" i="3"/>
  <c r="X11" i="3"/>
  <c r="J11" i="3"/>
  <c r="G11" i="3"/>
  <c r="Z10" i="3"/>
  <c r="W10" i="3"/>
  <c r="V10" i="3"/>
  <c r="S10" i="3"/>
  <c r="P10" i="3"/>
  <c r="M10" i="3"/>
  <c r="J10" i="3"/>
  <c r="G10" i="3"/>
  <c r="Z9" i="3"/>
  <c r="W9" i="3"/>
  <c r="V9" i="3"/>
  <c r="X9" i="3"/>
  <c r="P9" i="3"/>
  <c r="M9" i="3"/>
  <c r="J9" i="3"/>
  <c r="G9" i="3"/>
  <c r="Z8" i="3"/>
  <c r="W8" i="3"/>
  <c r="X8" i="3"/>
  <c r="S8" i="3"/>
  <c r="P8" i="3"/>
  <c r="M8" i="3"/>
  <c r="J8" i="3"/>
  <c r="G8" i="3"/>
  <c r="W7" i="3"/>
  <c r="Z7" i="3" s="1"/>
  <c r="V7" i="3"/>
  <c r="S7" i="3"/>
  <c r="P7" i="3"/>
  <c r="X7" i="3"/>
  <c r="J7" i="3"/>
  <c r="G7" i="3"/>
  <c r="Z6" i="3"/>
  <c r="W6" i="3"/>
  <c r="V6" i="3"/>
  <c r="S6" i="3"/>
  <c r="O12" i="3"/>
  <c r="M6" i="3"/>
  <c r="J6" i="3"/>
  <c r="G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Z5" i="3"/>
  <c r="W5" i="3"/>
  <c r="W12" i="3" s="1"/>
  <c r="V5" i="3"/>
  <c r="X5" i="3"/>
  <c r="P5" i="3"/>
  <c r="L12" i="3"/>
  <c r="J5" i="3"/>
  <c r="I12" i="3"/>
  <c r="G5" i="3"/>
  <c r="G12" i="3" s="1"/>
  <c r="W78" i="2"/>
  <c r="Z78" i="2" s="1"/>
  <c r="V78" i="2"/>
  <c r="S78" i="2"/>
  <c r="P78" i="2"/>
  <c r="M78" i="2"/>
  <c r="J78" i="2"/>
  <c r="G78" i="2"/>
  <c r="T76" i="2"/>
  <c r="R76" i="2"/>
  <c r="Q76" i="2"/>
  <c r="N76" i="2"/>
  <c r="K76" i="2"/>
  <c r="H76" i="2"/>
  <c r="E76" i="2"/>
  <c r="W75" i="2"/>
  <c r="Z75" i="2" s="1"/>
  <c r="V75" i="2"/>
  <c r="P75" i="2"/>
  <c r="M75" i="2"/>
  <c r="J75" i="2"/>
  <c r="G75" i="2"/>
  <c r="Z74" i="2"/>
  <c r="Y74" i="2"/>
  <c r="W74" i="2"/>
  <c r="X74" i="2"/>
  <c r="AA74" i="2" s="1"/>
  <c r="S74" i="2"/>
  <c r="P74" i="2"/>
  <c r="M74" i="2"/>
  <c r="J74" i="2"/>
  <c r="G74" i="2"/>
  <c r="Z73" i="2"/>
  <c r="W73" i="2"/>
  <c r="V73" i="2"/>
  <c r="S73" i="2"/>
  <c r="P73" i="2"/>
  <c r="M73" i="2"/>
  <c r="J73" i="2"/>
  <c r="G73" i="2"/>
  <c r="A73" i="2"/>
  <c r="A74" i="2" s="1"/>
  <c r="A75" i="2" s="1"/>
  <c r="A76" i="2" s="1"/>
  <c r="W72" i="2"/>
  <c r="W76" i="2" s="1"/>
  <c r="Z76" i="2" s="1"/>
  <c r="V72" i="2"/>
  <c r="U76" i="2"/>
  <c r="S72" i="2"/>
  <c r="O76" i="2"/>
  <c r="X72" i="2"/>
  <c r="J72" i="2"/>
  <c r="I76" i="2"/>
  <c r="G72" i="2"/>
  <c r="F76" i="2"/>
  <c r="U71" i="2"/>
  <c r="T71" i="2"/>
  <c r="Q71" i="2"/>
  <c r="N71" i="2"/>
  <c r="K71" i="2"/>
  <c r="H71" i="2"/>
  <c r="E71" i="2"/>
  <c r="W70" i="2"/>
  <c r="Z70" i="2" s="1"/>
  <c r="V70" i="2"/>
  <c r="S70" i="2"/>
  <c r="P70" i="2"/>
  <c r="M70" i="2"/>
  <c r="X70" i="2"/>
  <c r="G70" i="2"/>
  <c r="AA69" i="2"/>
  <c r="Z69" i="2"/>
  <c r="Y69" i="2"/>
  <c r="X69" i="2"/>
  <c r="W69" i="2"/>
  <c r="V69" i="2"/>
  <c r="S69" i="2"/>
  <c r="P69" i="2"/>
  <c r="M69" i="2"/>
  <c r="J69" i="2"/>
  <c r="G69" i="2"/>
  <c r="X68" i="2"/>
  <c r="Y68" i="2" s="1"/>
  <c r="W68" i="2"/>
  <c r="Z68" i="2" s="1"/>
  <c r="V68" i="2"/>
  <c r="S68" i="2"/>
  <c r="P68" i="2"/>
  <c r="M68" i="2"/>
  <c r="J68" i="2"/>
  <c r="G68" i="2"/>
  <c r="Z67" i="2"/>
  <c r="X67" i="2"/>
  <c r="W67" i="2"/>
  <c r="V67" i="2"/>
  <c r="S67" i="2"/>
  <c r="P67" i="2"/>
  <c r="M67" i="2"/>
  <c r="J67" i="2"/>
  <c r="G67" i="2"/>
  <c r="X66" i="2"/>
  <c r="AA66" i="2" s="1"/>
  <c r="W66" i="2"/>
  <c r="Z66" i="2" s="1"/>
  <c r="V66" i="2"/>
  <c r="S66" i="2"/>
  <c r="P66" i="2"/>
  <c r="M66" i="2"/>
  <c r="J66" i="2"/>
  <c r="G66" i="2"/>
  <c r="Z65" i="2"/>
  <c r="X65" i="2"/>
  <c r="W65" i="2"/>
  <c r="V65" i="2"/>
  <c r="S65" i="2"/>
  <c r="P65" i="2"/>
  <c r="M65" i="2"/>
  <c r="J65" i="2"/>
  <c r="G65" i="2"/>
  <c r="W64" i="2"/>
  <c r="Z64" i="2" s="1"/>
  <c r="V64" i="2"/>
  <c r="P64" i="2"/>
  <c r="M64" i="2"/>
  <c r="J64" i="2"/>
  <c r="G64" i="2"/>
  <c r="A64" i="2"/>
  <c r="A65" i="2" s="1"/>
  <c r="A66" i="2" s="1"/>
  <c r="A67" i="2" s="1"/>
  <c r="Z63" i="2"/>
  <c r="W63" i="2"/>
  <c r="S63" i="2"/>
  <c r="R71" i="2"/>
  <c r="L71" i="2"/>
  <c r="I71" i="2"/>
  <c r="G63" i="2"/>
  <c r="F71" i="2"/>
  <c r="A63" i="2"/>
  <c r="T62" i="2"/>
  <c r="Q62" i="2"/>
  <c r="N62" i="2"/>
  <c r="K62" i="2"/>
  <c r="H62" i="2"/>
  <c r="E62" i="2"/>
  <c r="C62" i="2"/>
  <c r="W61" i="2"/>
  <c r="Z61" i="2" s="1"/>
  <c r="V61" i="2"/>
  <c r="X61" i="2"/>
  <c r="Y61" i="2" s="1"/>
  <c r="S61" i="2"/>
  <c r="P61" i="2"/>
  <c r="M61" i="2"/>
  <c r="J61" i="2"/>
  <c r="W60" i="2"/>
  <c r="Z60" i="2" s="1"/>
  <c r="V60" i="2"/>
  <c r="S60" i="2"/>
  <c r="P60" i="2"/>
  <c r="X60" i="2"/>
  <c r="J60" i="2"/>
  <c r="G60" i="2"/>
  <c r="W59" i="2"/>
  <c r="Z59" i="2" s="1"/>
  <c r="S59" i="2"/>
  <c r="P59" i="2"/>
  <c r="M59" i="2"/>
  <c r="J59" i="2"/>
  <c r="G59" i="2"/>
  <c r="Z58" i="2"/>
  <c r="W58" i="2"/>
  <c r="V58" i="2"/>
  <c r="S58" i="2"/>
  <c r="P58" i="2"/>
  <c r="M58" i="2"/>
  <c r="J58" i="2"/>
  <c r="G58" i="2"/>
  <c r="W57" i="2"/>
  <c r="R62" i="2"/>
  <c r="P57" i="2"/>
  <c r="O62" i="2"/>
  <c r="J57" i="2"/>
  <c r="J62" i="2" s="1"/>
  <c r="G57" i="2"/>
  <c r="T56" i="2"/>
  <c r="Q56" i="2"/>
  <c r="N56" i="2"/>
  <c r="K56" i="2"/>
  <c r="H56" i="2"/>
  <c r="E56" i="2"/>
  <c r="C56" i="2"/>
  <c r="Z55" i="2"/>
  <c r="X55" i="2"/>
  <c r="W55" i="2"/>
  <c r="V55" i="2"/>
  <c r="S55" i="2"/>
  <c r="P55" i="2"/>
  <c r="M55" i="2"/>
  <c r="J55" i="2"/>
  <c r="G55" i="2"/>
  <c r="W54" i="2"/>
  <c r="Z54" i="2" s="1"/>
  <c r="X54" i="2"/>
  <c r="AA54" i="2" s="1"/>
  <c r="S54" i="2"/>
  <c r="P54" i="2"/>
  <c r="M54" i="2"/>
  <c r="J54" i="2"/>
  <c r="G54" i="2"/>
  <c r="W53" i="2"/>
  <c r="Z53" i="2" s="1"/>
  <c r="V53" i="2"/>
  <c r="S53" i="2"/>
  <c r="P53" i="2"/>
  <c r="M53" i="2"/>
  <c r="J53" i="2"/>
  <c r="G53" i="2"/>
  <c r="A53" i="2"/>
  <c r="A54" i="2" s="1"/>
  <c r="W52" i="2"/>
  <c r="W56" i="2" s="1"/>
  <c r="Z56" i="2" s="1"/>
  <c r="O56" i="2"/>
  <c r="M52" i="2"/>
  <c r="M56" i="2" s="1"/>
  <c r="L56" i="2"/>
  <c r="G52" i="2"/>
  <c r="T51" i="2"/>
  <c r="R51" i="2"/>
  <c r="Q51" i="2"/>
  <c r="N51" i="2"/>
  <c r="K51" i="2"/>
  <c r="H51" i="2"/>
  <c r="F51" i="2"/>
  <c r="E51" i="2"/>
  <c r="W50" i="2"/>
  <c r="W51" i="2" s="1"/>
  <c r="S50" i="2"/>
  <c r="S51" i="2" s="1"/>
  <c r="O51" i="2"/>
  <c r="M50" i="2"/>
  <c r="M51" i="2" s="1"/>
  <c r="L51" i="2"/>
  <c r="G50" i="2"/>
  <c r="G51" i="2" s="1"/>
  <c r="T49" i="2"/>
  <c r="Q49" i="2"/>
  <c r="N49" i="2"/>
  <c r="K49" i="2"/>
  <c r="I49" i="2"/>
  <c r="H49" i="2"/>
  <c r="E49" i="2"/>
  <c r="C49" i="2"/>
  <c r="Z48" i="2"/>
  <c r="W48" i="2"/>
  <c r="X48" i="2"/>
  <c r="S48" i="2"/>
  <c r="P48" i="2"/>
  <c r="M48" i="2"/>
  <c r="J48" i="2"/>
  <c r="G48" i="2"/>
  <c r="A48" i="2"/>
  <c r="A49" i="2" s="1"/>
  <c r="Y47" i="2"/>
  <c r="W47" i="2"/>
  <c r="Z47" i="2" s="1"/>
  <c r="X47" i="2"/>
  <c r="AA47" i="2" s="1"/>
  <c r="S47" i="2"/>
  <c r="P47" i="2"/>
  <c r="M47" i="2"/>
  <c r="J47" i="2"/>
  <c r="G47" i="2"/>
  <c r="W46" i="2"/>
  <c r="V46" i="2"/>
  <c r="U49" i="2"/>
  <c r="O49" i="2"/>
  <c r="L49" i="2"/>
  <c r="J46" i="2"/>
  <c r="G46" i="2"/>
  <c r="A46" i="2"/>
  <c r="A47" i="2" s="1"/>
  <c r="T45" i="2"/>
  <c r="Q45" i="2"/>
  <c r="N45" i="2"/>
  <c r="K45" i="2"/>
  <c r="H45" i="2"/>
  <c r="E45" i="2"/>
  <c r="C45" i="2"/>
  <c r="W44" i="2"/>
  <c r="Z44" i="2" s="1"/>
  <c r="V44" i="2"/>
  <c r="S44" i="2"/>
  <c r="P44" i="2"/>
  <c r="M44" i="2"/>
  <c r="J44" i="2"/>
  <c r="G44" i="2"/>
  <c r="W43" i="2"/>
  <c r="Z43" i="2" s="1"/>
  <c r="S43" i="2"/>
  <c r="P43" i="2"/>
  <c r="M43" i="2"/>
  <c r="J43" i="2"/>
  <c r="G43" i="2"/>
  <c r="W42" i="2"/>
  <c r="Z42" i="2" s="1"/>
  <c r="X42" i="2"/>
  <c r="AA42" i="2" s="1"/>
  <c r="S42" i="2"/>
  <c r="P42" i="2"/>
  <c r="M42" i="2"/>
  <c r="J42" i="2"/>
  <c r="G42" i="2"/>
  <c r="W41" i="2"/>
  <c r="Z41" i="2" s="1"/>
  <c r="S41" i="2"/>
  <c r="P41" i="2"/>
  <c r="M41" i="2"/>
  <c r="J41" i="2"/>
  <c r="G41" i="2"/>
  <c r="W40" i="2"/>
  <c r="Z40" i="2" s="1"/>
  <c r="V40" i="2"/>
  <c r="S40" i="2"/>
  <c r="P40" i="2"/>
  <c r="M40" i="2"/>
  <c r="J40" i="2"/>
  <c r="G40" i="2"/>
  <c r="W39" i="2"/>
  <c r="Z39" i="2" s="1"/>
  <c r="S39" i="2"/>
  <c r="P39" i="2"/>
  <c r="M39" i="2"/>
  <c r="J39" i="2"/>
  <c r="G39" i="2"/>
  <c r="W38" i="2"/>
  <c r="Z38" i="2" s="1"/>
  <c r="S38" i="2"/>
  <c r="P38" i="2"/>
  <c r="M38" i="2"/>
  <c r="J38" i="2"/>
  <c r="G38" i="2"/>
  <c r="W37" i="2"/>
  <c r="Z37" i="2" s="1"/>
  <c r="V37" i="2"/>
  <c r="X37" i="2"/>
  <c r="AA37" i="2" s="1"/>
  <c r="S37" i="2"/>
  <c r="P37" i="2"/>
  <c r="M37" i="2"/>
  <c r="J37" i="2"/>
  <c r="G37" i="2"/>
  <c r="W36" i="2"/>
  <c r="Z36" i="2" s="1"/>
  <c r="V36" i="2"/>
  <c r="S36" i="2"/>
  <c r="P36" i="2"/>
  <c r="M36" i="2"/>
  <c r="J36" i="2"/>
  <c r="G36" i="2"/>
  <c r="Z35" i="2"/>
  <c r="W35" i="2"/>
  <c r="S35" i="2"/>
  <c r="P35" i="2"/>
  <c r="M35" i="2"/>
  <c r="J35" i="2"/>
  <c r="G35" i="2"/>
  <c r="W34" i="2"/>
  <c r="Z34" i="2" s="1"/>
  <c r="S34" i="2"/>
  <c r="P34" i="2"/>
  <c r="M34" i="2"/>
  <c r="J34" i="2"/>
  <c r="G34" i="2"/>
  <c r="W33" i="2"/>
  <c r="Z33" i="2" s="1"/>
  <c r="V33" i="2"/>
  <c r="S33" i="2"/>
  <c r="P33" i="2"/>
  <c r="M33" i="2"/>
  <c r="J33" i="2"/>
  <c r="G33" i="2"/>
  <c r="W32" i="2"/>
  <c r="Z32" i="2" s="1"/>
  <c r="V32" i="2"/>
  <c r="S32" i="2"/>
  <c r="P32" i="2"/>
  <c r="M32" i="2"/>
  <c r="J32" i="2"/>
  <c r="G32" i="2"/>
  <c r="A32" i="2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Z31" i="2"/>
  <c r="W31" i="2"/>
  <c r="V31" i="2"/>
  <c r="X31" i="2"/>
  <c r="S31" i="2"/>
  <c r="P31" i="2"/>
  <c r="M31" i="2"/>
  <c r="J31" i="2"/>
  <c r="G31" i="2"/>
  <c r="W30" i="2"/>
  <c r="Z30" i="2" s="1"/>
  <c r="V30" i="2"/>
  <c r="S30" i="2"/>
  <c r="X30" i="2"/>
  <c r="P30" i="2"/>
  <c r="M30" i="2"/>
  <c r="J30" i="2"/>
  <c r="G30" i="2"/>
  <c r="W29" i="2"/>
  <c r="Z29" i="2" s="1"/>
  <c r="X29" i="2"/>
  <c r="S29" i="2"/>
  <c r="P29" i="2"/>
  <c r="M29" i="2"/>
  <c r="J29" i="2"/>
  <c r="G29" i="2"/>
  <c r="W28" i="2"/>
  <c r="Z28" i="2" s="1"/>
  <c r="V28" i="2"/>
  <c r="X28" i="2"/>
  <c r="S28" i="2"/>
  <c r="P28" i="2"/>
  <c r="M28" i="2"/>
  <c r="J28" i="2"/>
  <c r="G28" i="2"/>
  <c r="W27" i="2"/>
  <c r="Z27" i="2" s="1"/>
  <c r="V27" i="2"/>
  <c r="S27" i="2"/>
  <c r="P27" i="2"/>
  <c r="M27" i="2"/>
  <c r="J27" i="2"/>
  <c r="G27" i="2"/>
  <c r="Z26" i="2"/>
  <c r="W26" i="2"/>
  <c r="V26" i="2"/>
  <c r="X26" i="2"/>
  <c r="S26" i="2"/>
  <c r="P26" i="2"/>
  <c r="M26" i="2"/>
  <c r="J26" i="2"/>
  <c r="G26" i="2"/>
  <c r="W25" i="2"/>
  <c r="Z25" i="2" s="1"/>
  <c r="X25" i="2"/>
  <c r="S25" i="2"/>
  <c r="P25" i="2"/>
  <c r="M25" i="2"/>
  <c r="J25" i="2"/>
  <c r="G25" i="2"/>
  <c r="W24" i="2"/>
  <c r="W45" i="2" s="1"/>
  <c r="Z45" i="2" s="1"/>
  <c r="V24" i="2"/>
  <c r="X24" i="2"/>
  <c r="P24" i="2"/>
  <c r="P45" i="2" s="1"/>
  <c r="L45" i="2"/>
  <c r="J24" i="2"/>
  <c r="T23" i="2"/>
  <c r="Q23" i="2"/>
  <c r="N23" i="2"/>
  <c r="K23" i="2"/>
  <c r="I23" i="2"/>
  <c r="H23" i="2"/>
  <c r="E23" i="2"/>
  <c r="C23" i="2"/>
  <c r="Z22" i="2"/>
  <c r="W22" i="2"/>
  <c r="X22" i="2"/>
  <c r="S22" i="2"/>
  <c r="P22" i="2"/>
  <c r="M22" i="2"/>
  <c r="J22" i="2"/>
  <c r="G22" i="2"/>
  <c r="W21" i="2"/>
  <c r="Z21" i="2" s="1"/>
  <c r="V21" i="2"/>
  <c r="S21" i="2"/>
  <c r="X21" i="2"/>
  <c r="P21" i="2"/>
  <c r="M21" i="2"/>
  <c r="J21" i="2"/>
  <c r="G21" i="2"/>
  <c r="Z20" i="2"/>
  <c r="W20" i="2"/>
  <c r="V20" i="2"/>
  <c r="X20" i="2"/>
  <c r="S20" i="2"/>
  <c r="P20" i="2"/>
  <c r="M20" i="2"/>
  <c r="J20" i="2"/>
  <c r="G20" i="2"/>
  <c r="X19" i="2"/>
  <c r="AA19" i="2" s="1"/>
  <c r="W19" i="2"/>
  <c r="Z19" i="2" s="1"/>
  <c r="V19" i="2"/>
  <c r="S19" i="2"/>
  <c r="P19" i="2"/>
  <c r="M19" i="2"/>
  <c r="J19" i="2"/>
  <c r="G19" i="2"/>
  <c r="Z18" i="2"/>
  <c r="W18" i="2"/>
  <c r="X18" i="2"/>
  <c r="S18" i="2"/>
  <c r="P18" i="2"/>
  <c r="M18" i="2"/>
  <c r="J18" i="2"/>
  <c r="G18" i="2"/>
  <c r="W17" i="2"/>
  <c r="Z17" i="2" s="1"/>
  <c r="V17" i="2"/>
  <c r="S17" i="2"/>
  <c r="X17" i="2"/>
  <c r="P17" i="2"/>
  <c r="M17" i="2"/>
  <c r="J17" i="2"/>
  <c r="G17" i="2"/>
  <c r="Z16" i="2"/>
  <c r="W16" i="2"/>
  <c r="V16" i="2"/>
  <c r="X16" i="2"/>
  <c r="S16" i="2"/>
  <c r="P16" i="2"/>
  <c r="M16" i="2"/>
  <c r="J16" i="2"/>
  <c r="G16" i="2"/>
  <c r="X15" i="2"/>
  <c r="AA15" i="2" s="1"/>
  <c r="W15" i="2"/>
  <c r="Z15" i="2" s="1"/>
  <c r="V15" i="2"/>
  <c r="S15" i="2"/>
  <c r="P15" i="2"/>
  <c r="M15" i="2"/>
  <c r="J15" i="2"/>
  <c r="G15" i="2"/>
  <c r="Z14" i="2"/>
  <c r="W14" i="2"/>
  <c r="X14" i="2"/>
  <c r="S14" i="2"/>
  <c r="P14" i="2"/>
  <c r="P23" i="2" s="1"/>
  <c r="M14" i="2"/>
  <c r="J14" i="2"/>
  <c r="G14" i="2"/>
  <c r="W13" i="2"/>
  <c r="W23" i="2" s="1"/>
  <c r="Z23" i="2" s="1"/>
  <c r="V13" i="2"/>
  <c r="U23" i="2"/>
  <c r="S13" i="2"/>
  <c r="S23" i="2" s="1"/>
  <c r="X13" i="2"/>
  <c r="P13" i="2"/>
  <c r="O23" i="2"/>
  <c r="M13" i="2"/>
  <c r="M23" i="2" s="1"/>
  <c r="J13" i="2"/>
  <c r="G13" i="2"/>
  <c r="F23" i="2"/>
  <c r="T12" i="2"/>
  <c r="T77" i="2" s="1"/>
  <c r="T79" i="2" s="1"/>
  <c r="Q12" i="2"/>
  <c r="N12" i="2"/>
  <c r="N77" i="2" s="1"/>
  <c r="N79" i="2" s="1"/>
  <c r="K12" i="2"/>
  <c r="K77" i="2" s="1"/>
  <c r="K79" i="2" s="1"/>
  <c r="H12" i="2"/>
  <c r="E12" i="2"/>
  <c r="C12" i="2"/>
  <c r="W11" i="2"/>
  <c r="Z11" i="2" s="1"/>
  <c r="V11" i="2"/>
  <c r="X11" i="2"/>
  <c r="S11" i="2"/>
  <c r="P11" i="2"/>
  <c r="M11" i="2"/>
  <c r="J11" i="2"/>
  <c r="G11" i="2"/>
  <c r="W10" i="2"/>
  <c r="Z10" i="2" s="1"/>
  <c r="V10" i="2"/>
  <c r="S10" i="2"/>
  <c r="P10" i="2"/>
  <c r="M10" i="2"/>
  <c r="J10" i="2"/>
  <c r="G10" i="2"/>
  <c r="Z9" i="2"/>
  <c r="W9" i="2"/>
  <c r="V9" i="2"/>
  <c r="X9" i="2"/>
  <c r="S9" i="2"/>
  <c r="P9" i="2"/>
  <c r="M9" i="2"/>
  <c r="J9" i="2"/>
  <c r="G9" i="2"/>
  <c r="W8" i="2"/>
  <c r="Z8" i="2" s="1"/>
  <c r="X8" i="2"/>
  <c r="S8" i="2"/>
  <c r="P8" i="2"/>
  <c r="M8" i="2"/>
  <c r="J8" i="2"/>
  <c r="G8" i="2"/>
  <c r="W7" i="2"/>
  <c r="Z7" i="2" s="1"/>
  <c r="V7" i="2"/>
  <c r="X7" i="2"/>
  <c r="S7" i="2"/>
  <c r="P7" i="2"/>
  <c r="M7" i="2"/>
  <c r="J7" i="2"/>
  <c r="I12" i="2"/>
  <c r="G7" i="2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W6" i="2"/>
  <c r="Z6" i="2" s="1"/>
  <c r="V6" i="2"/>
  <c r="S6" i="2"/>
  <c r="P6" i="2"/>
  <c r="M6" i="2"/>
  <c r="J6" i="2"/>
  <c r="G6" i="2"/>
  <c r="A6" i="2"/>
  <c r="Z5" i="2"/>
  <c r="W5" i="2"/>
  <c r="W12" i="2" s="1"/>
  <c r="V5" i="2"/>
  <c r="X5" i="2"/>
  <c r="R12" i="2"/>
  <c r="P5" i="2"/>
  <c r="O12" i="2"/>
  <c r="L12" i="2"/>
  <c r="J5" i="2"/>
  <c r="G5" i="2"/>
  <c r="G12" i="2" s="1"/>
  <c r="W76" i="1" l="1"/>
  <c r="Z76" i="1" s="1"/>
  <c r="G76" i="1"/>
  <c r="R76" i="1"/>
  <c r="T76" i="1"/>
  <c r="M76" i="1"/>
  <c r="V76" i="1"/>
  <c r="R71" i="1"/>
  <c r="G71" i="1"/>
  <c r="J71" i="1"/>
  <c r="T71" i="1"/>
  <c r="W62" i="1"/>
  <c r="Z62" i="1" s="1"/>
  <c r="S62" i="1"/>
  <c r="M62" i="1"/>
  <c r="V62" i="1"/>
  <c r="W56" i="1"/>
  <c r="Z56" i="1" s="1"/>
  <c r="T56" i="1"/>
  <c r="V56" i="1"/>
  <c r="Z51" i="1"/>
  <c r="W51" i="1"/>
  <c r="T51" i="1"/>
  <c r="W49" i="1"/>
  <c r="Z49" i="1" s="1"/>
  <c r="T49" i="1"/>
  <c r="V49" i="1"/>
  <c r="I45" i="1"/>
  <c r="U45" i="1"/>
  <c r="T45" i="1"/>
  <c r="M23" i="1"/>
  <c r="G23" i="1"/>
  <c r="L23" i="1"/>
  <c r="S23" i="1"/>
  <c r="V23" i="1"/>
  <c r="K77" i="1"/>
  <c r="K79" i="1" s="1"/>
  <c r="H77" i="1"/>
  <c r="H79" i="1" s="1"/>
  <c r="N77" i="1"/>
  <c r="N79" i="1" s="1"/>
  <c r="T12" i="1"/>
  <c r="V12" i="1"/>
  <c r="W5" i="1"/>
  <c r="W12" i="1" s="1"/>
  <c r="E12" i="1"/>
  <c r="E77" i="1" s="1"/>
  <c r="E79" i="1" s="1"/>
  <c r="G12" i="1"/>
  <c r="P23" i="1"/>
  <c r="M12" i="1"/>
  <c r="S45" i="1"/>
  <c r="AA5" i="1"/>
  <c r="J23" i="1"/>
  <c r="R45" i="1"/>
  <c r="P5" i="1"/>
  <c r="P12" i="1" s="1"/>
  <c r="U12" i="1"/>
  <c r="X23" i="1"/>
  <c r="AA23" i="1" s="1"/>
  <c r="J45" i="1"/>
  <c r="O62" i="1"/>
  <c r="F12" i="1"/>
  <c r="I23" i="1"/>
  <c r="L45" i="1"/>
  <c r="W45" i="1"/>
  <c r="Z45" i="1" s="1"/>
  <c r="S5" i="1"/>
  <c r="S12" i="1" s="1"/>
  <c r="G56" i="1"/>
  <c r="O45" i="1"/>
  <c r="G49" i="1"/>
  <c r="X49" i="1"/>
  <c r="F62" i="1"/>
  <c r="S71" i="1"/>
  <c r="J5" i="1"/>
  <c r="J12" i="1" s="1"/>
  <c r="Q77" i="1"/>
  <c r="Q79" i="1" s="1"/>
  <c r="P45" i="1"/>
  <c r="G62" i="1"/>
  <c r="O76" i="1"/>
  <c r="P76" i="1"/>
  <c r="R12" i="1"/>
  <c r="F45" i="1"/>
  <c r="J62" i="1"/>
  <c r="Y51" i="1"/>
  <c r="X51" i="1"/>
  <c r="AA51" i="1"/>
  <c r="G45" i="1"/>
  <c r="M49" i="1"/>
  <c r="P56" i="1"/>
  <c r="W71" i="1"/>
  <c r="Z71" i="1" s="1"/>
  <c r="L51" i="1"/>
  <c r="F56" i="1"/>
  <c r="I62" i="1"/>
  <c r="U76" i="1"/>
  <c r="P49" i="1"/>
  <c r="U49" i="1"/>
  <c r="G51" i="1"/>
  <c r="S51" i="1"/>
  <c r="U51" i="1"/>
  <c r="S56" i="1"/>
  <c r="F76" i="1"/>
  <c r="F49" i="1"/>
  <c r="S76" i="1"/>
  <c r="S49" i="1"/>
  <c r="J51" i="1"/>
  <c r="V51" i="1"/>
  <c r="J56" i="1"/>
  <c r="P71" i="1"/>
  <c r="J76" i="1"/>
  <c r="J49" i="1"/>
  <c r="M56" i="1"/>
  <c r="P62" i="1"/>
  <c r="AA8" i="13"/>
  <c r="Y8" i="13"/>
  <c r="G23" i="13"/>
  <c r="AA14" i="13"/>
  <c r="Y14" i="13"/>
  <c r="Y15" i="13"/>
  <c r="AA15" i="13"/>
  <c r="AA17" i="13"/>
  <c r="Y17" i="13"/>
  <c r="W77" i="13"/>
  <c r="Z12" i="13"/>
  <c r="Y6" i="13"/>
  <c r="AA6" i="13"/>
  <c r="Y7" i="13"/>
  <c r="AA7" i="13"/>
  <c r="G12" i="13"/>
  <c r="G77" i="13" s="1"/>
  <c r="G79" i="13" s="1"/>
  <c r="J23" i="13"/>
  <c r="Y24" i="13"/>
  <c r="AA24" i="13"/>
  <c r="AA22" i="13"/>
  <c r="Y22" i="13"/>
  <c r="AA29" i="13"/>
  <c r="Y29" i="13"/>
  <c r="AA9" i="13"/>
  <c r="Y9" i="13"/>
  <c r="AA10" i="13"/>
  <c r="Y10" i="13"/>
  <c r="Y11" i="13"/>
  <c r="AA11" i="13"/>
  <c r="AA18" i="13"/>
  <c r="Y18" i="13"/>
  <c r="Y19" i="13"/>
  <c r="AA19" i="13"/>
  <c r="AA21" i="13"/>
  <c r="Y21" i="13"/>
  <c r="AA27" i="13"/>
  <c r="Y27" i="13"/>
  <c r="Y28" i="13"/>
  <c r="AA28" i="13"/>
  <c r="J5" i="13"/>
  <c r="J12" i="13" s="1"/>
  <c r="J77" i="13" s="1"/>
  <c r="J79" i="13" s="1"/>
  <c r="V9" i="13"/>
  <c r="M13" i="13"/>
  <c r="X13" i="13"/>
  <c r="V14" i="13"/>
  <c r="V23" i="13" s="1"/>
  <c r="M17" i="13"/>
  <c r="V18" i="13"/>
  <c r="M21" i="13"/>
  <c r="V22" i="13"/>
  <c r="F45" i="13"/>
  <c r="X30" i="13"/>
  <c r="Y37" i="13"/>
  <c r="X38" i="13"/>
  <c r="U45" i="13"/>
  <c r="U77" i="13" s="1"/>
  <c r="U79" i="13" s="1"/>
  <c r="R49" i="13"/>
  <c r="R77" i="13" s="1"/>
  <c r="R79" i="13" s="1"/>
  <c r="S46" i="13"/>
  <c r="S49" i="13" s="1"/>
  <c r="I56" i="13"/>
  <c r="J52" i="13"/>
  <c r="J56" i="13" s="1"/>
  <c r="X55" i="13"/>
  <c r="L62" i="13"/>
  <c r="M57" i="13"/>
  <c r="M62" i="13" s="1"/>
  <c r="W71" i="13"/>
  <c r="Z71" i="13" s="1"/>
  <c r="G62" i="13"/>
  <c r="M8" i="13"/>
  <c r="X25" i="13"/>
  <c r="X40" i="13"/>
  <c r="V40" i="13"/>
  <c r="M5" i="13"/>
  <c r="X5" i="13"/>
  <c r="V6" i="13"/>
  <c r="S7" i="13"/>
  <c r="S12" i="13" s="1"/>
  <c r="V10" i="13"/>
  <c r="S11" i="13"/>
  <c r="K77" i="13"/>
  <c r="K79" i="13" s="1"/>
  <c r="AA16" i="13"/>
  <c r="AA20" i="13"/>
  <c r="F23" i="13"/>
  <c r="G24" i="13"/>
  <c r="G45" i="13" s="1"/>
  <c r="X26" i="13"/>
  <c r="V27" i="13"/>
  <c r="X31" i="13"/>
  <c r="X43" i="13"/>
  <c r="X53" i="13"/>
  <c r="X54" i="13"/>
  <c r="X59" i="13"/>
  <c r="V59" i="13"/>
  <c r="AA64" i="13"/>
  <c r="Y64" i="13"/>
  <c r="Y71" i="13" s="1"/>
  <c r="Y74" i="13"/>
  <c r="AA75" i="13"/>
  <c r="Y75" i="13"/>
  <c r="T77" i="13"/>
  <c r="T79" i="13" s="1"/>
  <c r="P13" i="13"/>
  <c r="P23" i="13" s="1"/>
  <c r="Z13" i="13"/>
  <c r="V15" i="13"/>
  <c r="V19" i="13"/>
  <c r="I45" i="13"/>
  <c r="I77" i="13" s="1"/>
  <c r="I79" i="13" s="1"/>
  <c r="X33" i="13"/>
  <c r="X36" i="13"/>
  <c r="V36" i="13"/>
  <c r="W49" i="13"/>
  <c r="Z49" i="13" s="1"/>
  <c r="X50" i="13"/>
  <c r="V50" i="13"/>
  <c r="V51" i="13" s="1"/>
  <c r="U51" i="13"/>
  <c r="O56" i="13"/>
  <c r="O77" i="13" s="1"/>
  <c r="O79" i="13" s="1"/>
  <c r="R62" i="13"/>
  <c r="X60" i="13"/>
  <c r="P60" i="13"/>
  <c r="X61" i="13"/>
  <c r="I76" i="13"/>
  <c r="V5" i="13"/>
  <c r="P24" i="13"/>
  <c r="P45" i="13" s="1"/>
  <c r="S27" i="13"/>
  <c r="S45" i="13" s="1"/>
  <c r="M29" i="13"/>
  <c r="M45" i="13" s="1"/>
  <c r="AA72" i="13"/>
  <c r="P5" i="13"/>
  <c r="P12" i="13" s="1"/>
  <c r="Z5" i="13"/>
  <c r="J24" i="13"/>
  <c r="J45" i="13" s="1"/>
  <c r="V24" i="13"/>
  <c r="V45" i="13" s="1"/>
  <c r="V28" i="13"/>
  <c r="X34" i="13"/>
  <c r="X44" i="13"/>
  <c r="V44" i="13"/>
  <c r="G49" i="13"/>
  <c r="X46" i="13"/>
  <c r="X47" i="13"/>
  <c r="F49" i="13"/>
  <c r="F77" i="13" s="1"/>
  <c r="F79" i="13" s="1"/>
  <c r="L71" i="13"/>
  <c r="AA65" i="13"/>
  <c r="Y65" i="13"/>
  <c r="AA48" i="13"/>
  <c r="Y48" i="13"/>
  <c r="X35" i="13"/>
  <c r="V35" i="13"/>
  <c r="AA67" i="13"/>
  <c r="Y67" i="13"/>
  <c r="N77" i="13"/>
  <c r="N79" i="13" s="1"/>
  <c r="S13" i="13"/>
  <c r="S23" i="13" s="1"/>
  <c r="L45" i="13"/>
  <c r="L77" i="13" s="1"/>
  <c r="L79" i="13" s="1"/>
  <c r="W45" i="13"/>
  <c r="Z45" i="13" s="1"/>
  <c r="V34" i="13"/>
  <c r="X39" i="13"/>
  <c r="V39" i="13"/>
  <c r="X41" i="13"/>
  <c r="R56" i="13"/>
  <c r="U62" i="13"/>
  <c r="O71" i="13"/>
  <c r="P63" i="13"/>
  <c r="P71" i="13" s="1"/>
  <c r="Y70" i="13"/>
  <c r="P76" i="13"/>
  <c r="X71" i="13"/>
  <c r="AA71" i="13" s="1"/>
  <c r="AA63" i="13"/>
  <c r="X73" i="13"/>
  <c r="M73" i="13"/>
  <c r="M76" i="13" s="1"/>
  <c r="X32" i="13"/>
  <c r="V32" i="13"/>
  <c r="X42" i="13"/>
  <c r="I51" i="13"/>
  <c r="J50" i="13"/>
  <c r="J51" i="13" s="1"/>
  <c r="X52" i="13"/>
  <c r="V52" i="13"/>
  <c r="V56" i="13" s="1"/>
  <c r="F62" i="13"/>
  <c r="W62" i="13"/>
  <c r="Z62" i="13" s="1"/>
  <c r="Z57" i="13"/>
  <c r="X58" i="13"/>
  <c r="S58" i="13"/>
  <c r="S62" i="13" s="1"/>
  <c r="S71" i="13"/>
  <c r="AA78" i="13"/>
  <c r="L51" i="13"/>
  <c r="F56" i="13"/>
  <c r="I62" i="13"/>
  <c r="U76" i="13"/>
  <c r="V43" i="13"/>
  <c r="P46" i="13"/>
  <c r="P49" i="13" s="1"/>
  <c r="Z46" i="13"/>
  <c r="V48" i="13"/>
  <c r="V49" i="13" s="1"/>
  <c r="U49" i="13"/>
  <c r="S50" i="13"/>
  <c r="S51" i="13" s="1"/>
  <c r="S52" i="13"/>
  <c r="S56" i="13" s="1"/>
  <c r="V57" i="13"/>
  <c r="V62" i="13" s="1"/>
  <c r="M63" i="13"/>
  <c r="M71" i="13" s="1"/>
  <c r="V64" i="13"/>
  <c r="V71" i="13" s="1"/>
  <c r="Y69" i="13"/>
  <c r="M70" i="13"/>
  <c r="V75" i="13"/>
  <c r="X57" i="13"/>
  <c r="Z63" i="13"/>
  <c r="F71" i="13"/>
  <c r="J72" i="13"/>
  <c r="J76" i="13" s="1"/>
  <c r="V72" i="13"/>
  <c r="V76" i="13" s="1"/>
  <c r="J46" i="13"/>
  <c r="J49" i="13" s="1"/>
  <c r="M52" i="13"/>
  <c r="M56" i="13" s="1"/>
  <c r="P57" i="13"/>
  <c r="S12" i="12"/>
  <c r="J23" i="12"/>
  <c r="Y25" i="12"/>
  <c r="AA25" i="12"/>
  <c r="AA15" i="12"/>
  <c r="Y15" i="12"/>
  <c r="Y16" i="12"/>
  <c r="AA16" i="12"/>
  <c r="AA27" i="12"/>
  <c r="Y27" i="12"/>
  <c r="Y28" i="12"/>
  <c r="AA28" i="12"/>
  <c r="Z12" i="12"/>
  <c r="Y7" i="12"/>
  <c r="AA7" i="12"/>
  <c r="M23" i="12"/>
  <c r="J45" i="12"/>
  <c r="Y8" i="12"/>
  <c r="AA8" i="12"/>
  <c r="AA5" i="12"/>
  <c r="Y5" i="12"/>
  <c r="Y11" i="12"/>
  <c r="AA11" i="12"/>
  <c r="V23" i="12"/>
  <c r="P62" i="12"/>
  <c r="O77" i="12"/>
  <c r="O79" i="12" s="1"/>
  <c r="AA19" i="12"/>
  <c r="Y19" i="12"/>
  <c r="Y20" i="12"/>
  <c r="AA20" i="12"/>
  <c r="AA30" i="12"/>
  <c r="Y30" i="12"/>
  <c r="P12" i="12"/>
  <c r="G23" i="12"/>
  <c r="G77" i="12" s="1"/>
  <c r="G79" i="12" s="1"/>
  <c r="M5" i="12"/>
  <c r="M12" i="12" s="1"/>
  <c r="O49" i="12"/>
  <c r="P46" i="12"/>
  <c r="P49" i="12" s="1"/>
  <c r="P56" i="12"/>
  <c r="L12" i="12"/>
  <c r="L77" i="12" s="1"/>
  <c r="L79" i="12" s="1"/>
  <c r="P13" i="12"/>
  <c r="P23" i="12" s="1"/>
  <c r="X14" i="12"/>
  <c r="V15" i="12"/>
  <c r="G16" i="12"/>
  <c r="X18" i="12"/>
  <c r="V19" i="12"/>
  <c r="X22" i="12"/>
  <c r="I45" i="12"/>
  <c r="U45" i="12"/>
  <c r="X34" i="12"/>
  <c r="X35" i="12"/>
  <c r="Y41" i="12"/>
  <c r="X48" i="12"/>
  <c r="V48" i="12"/>
  <c r="R56" i="12"/>
  <c r="S52" i="12"/>
  <c r="S56" i="12" s="1"/>
  <c r="AA55" i="12"/>
  <c r="Y55" i="12"/>
  <c r="Y61" i="12"/>
  <c r="P72" i="12"/>
  <c r="P76" i="12" s="1"/>
  <c r="K77" i="12"/>
  <c r="K79" i="12" s="1"/>
  <c r="V27" i="12"/>
  <c r="AA42" i="12"/>
  <c r="Y42" i="12"/>
  <c r="U62" i="12"/>
  <c r="X57" i="12"/>
  <c r="V57" i="12"/>
  <c r="Z5" i="12"/>
  <c r="X6" i="12"/>
  <c r="X12" i="12" s="1"/>
  <c r="X10" i="12"/>
  <c r="U12" i="12"/>
  <c r="AA13" i="12"/>
  <c r="AA17" i="12"/>
  <c r="AA21" i="12"/>
  <c r="X39" i="12"/>
  <c r="X43" i="12"/>
  <c r="V43" i="12"/>
  <c r="V49" i="12"/>
  <c r="Y52" i="12"/>
  <c r="X58" i="12"/>
  <c r="Y60" i="12"/>
  <c r="W71" i="12"/>
  <c r="Z71" i="12" s="1"/>
  <c r="Z63" i="12"/>
  <c r="X75" i="12"/>
  <c r="V75" i="12"/>
  <c r="F12" i="12"/>
  <c r="S13" i="12"/>
  <c r="S23" i="12" s="1"/>
  <c r="V16" i="12"/>
  <c r="V20" i="12"/>
  <c r="I23" i="12"/>
  <c r="I77" i="12" s="1"/>
  <c r="I79" i="12" s="1"/>
  <c r="L45" i="12"/>
  <c r="W45" i="12"/>
  <c r="Z45" i="12" s="1"/>
  <c r="X29" i="12"/>
  <c r="X31" i="12"/>
  <c r="X36" i="12"/>
  <c r="Y37" i="12"/>
  <c r="X40" i="12"/>
  <c r="X44" i="12"/>
  <c r="W49" i="12"/>
  <c r="Z49" i="12" s="1"/>
  <c r="X54" i="12"/>
  <c r="M54" i="12"/>
  <c r="L71" i="12"/>
  <c r="X63" i="12"/>
  <c r="M63" i="12"/>
  <c r="AA65" i="12"/>
  <c r="Y65" i="12"/>
  <c r="X70" i="12"/>
  <c r="M70" i="12"/>
  <c r="X72" i="12"/>
  <c r="R12" i="12"/>
  <c r="X9" i="12"/>
  <c r="X26" i="12"/>
  <c r="G71" i="12"/>
  <c r="V8" i="12"/>
  <c r="V12" i="12" s="1"/>
  <c r="M24" i="12"/>
  <c r="M45" i="12" s="1"/>
  <c r="X24" i="12"/>
  <c r="V25" i="12"/>
  <c r="V45" i="12" s="1"/>
  <c r="V29" i="12"/>
  <c r="V30" i="12"/>
  <c r="X38" i="12"/>
  <c r="G49" i="12"/>
  <c r="X46" i="12"/>
  <c r="R51" i="12"/>
  <c r="S50" i="12"/>
  <c r="S51" i="12" s="1"/>
  <c r="W56" i="12"/>
  <c r="Z56" i="12" s="1"/>
  <c r="O62" i="12"/>
  <c r="X59" i="12"/>
  <c r="S59" i="12"/>
  <c r="S62" i="12" s="1"/>
  <c r="X64" i="12"/>
  <c r="V64" i="12"/>
  <c r="V71" i="12" s="1"/>
  <c r="W76" i="12"/>
  <c r="Z76" i="12" s="1"/>
  <c r="X78" i="12"/>
  <c r="G24" i="12"/>
  <c r="G45" i="12" s="1"/>
  <c r="H77" i="12"/>
  <c r="H79" i="12" s="1"/>
  <c r="O45" i="12"/>
  <c r="I49" i="12"/>
  <c r="Y50" i="12"/>
  <c r="Y51" i="12" s="1"/>
  <c r="X51" i="12"/>
  <c r="J56" i="12"/>
  <c r="U56" i="12"/>
  <c r="G76" i="12"/>
  <c r="U76" i="12"/>
  <c r="S24" i="12"/>
  <c r="S45" i="12" s="1"/>
  <c r="G62" i="12"/>
  <c r="AA73" i="12"/>
  <c r="Y73" i="12"/>
  <c r="J5" i="12"/>
  <c r="J12" i="12" s="1"/>
  <c r="J77" i="12" s="1"/>
  <c r="J79" i="12" s="1"/>
  <c r="P24" i="12"/>
  <c r="P45" i="12" s="1"/>
  <c r="Z24" i="12"/>
  <c r="X32" i="12"/>
  <c r="X33" i="12"/>
  <c r="X47" i="12"/>
  <c r="F51" i="12"/>
  <c r="G50" i="12"/>
  <c r="G51" i="12" s="1"/>
  <c r="L56" i="12"/>
  <c r="AA52" i="12"/>
  <c r="F56" i="12"/>
  <c r="R62" i="12"/>
  <c r="I62" i="12"/>
  <c r="AA69" i="12"/>
  <c r="Y69" i="12"/>
  <c r="I76" i="12"/>
  <c r="Z46" i="12"/>
  <c r="U49" i="12"/>
  <c r="U51" i="12"/>
  <c r="X74" i="12"/>
  <c r="F76" i="12"/>
  <c r="F49" i="12"/>
  <c r="V58" i="12"/>
  <c r="S72" i="12"/>
  <c r="S76" i="12" s="1"/>
  <c r="V44" i="12"/>
  <c r="S46" i="12"/>
  <c r="S49" i="12" s="1"/>
  <c r="Y67" i="12"/>
  <c r="V60" i="12"/>
  <c r="J72" i="12"/>
  <c r="J76" i="12" s="1"/>
  <c r="V72" i="12"/>
  <c r="J46" i="12"/>
  <c r="J49" i="12" s="1"/>
  <c r="M52" i="12"/>
  <c r="Y5" i="11"/>
  <c r="AA5" i="11"/>
  <c r="G23" i="11"/>
  <c r="AA16" i="11"/>
  <c r="Y16" i="11"/>
  <c r="S45" i="11"/>
  <c r="Y9" i="11"/>
  <c r="AA9" i="11"/>
  <c r="M23" i="11"/>
  <c r="Y17" i="11"/>
  <c r="AA17" i="11"/>
  <c r="AA18" i="11"/>
  <c r="Y18" i="11"/>
  <c r="Y30" i="11"/>
  <c r="AA30" i="11"/>
  <c r="AA46" i="11"/>
  <c r="Y46" i="11"/>
  <c r="J12" i="11"/>
  <c r="AA31" i="11"/>
  <c r="Y31" i="11"/>
  <c r="AA20" i="11"/>
  <c r="Y20" i="11"/>
  <c r="J45" i="11"/>
  <c r="AA73" i="11"/>
  <c r="Y73" i="11"/>
  <c r="S23" i="11"/>
  <c r="AA14" i="11"/>
  <c r="Y14" i="11"/>
  <c r="Y21" i="11"/>
  <c r="AA21" i="11"/>
  <c r="AA22" i="11"/>
  <c r="Y22" i="11"/>
  <c r="AA25" i="11"/>
  <c r="Y25" i="11"/>
  <c r="AA28" i="11"/>
  <c r="Y28" i="11"/>
  <c r="AA7" i="11"/>
  <c r="Y7" i="11"/>
  <c r="G5" i="11"/>
  <c r="G12" i="11" s="1"/>
  <c r="M7" i="11"/>
  <c r="M12" i="11" s="1"/>
  <c r="S9" i="11"/>
  <c r="X11" i="11"/>
  <c r="W12" i="11"/>
  <c r="Y15" i="11"/>
  <c r="V25" i="11"/>
  <c r="V45" i="11" s="1"/>
  <c r="M28" i="11"/>
  <c r="AA69" i="11"/>
  <c r="Y69" i="11"/>
  <c r="X6" i="11"/>
  <c r="X10" i="11"/>
  <c r="X27" i="11"/>
  <c r="G49" i="11"/>
  <c r="AA47" i="11"/>
  <c r="Y47" i="11"/>
  <c r="W71" i="11"/>
  <c r="Z71" i="11" s="1"/>
  <c r="Z63" i="11"/>
  <c r="AA65" i="11"/>
  <c r="Y65" i="11"/>
  <c r="S76" i="11"/>
  <c r="X35" i="11"/>
  <c r="V35" i="11"/>
  <c r="S5" i="11"/>
  <c r="S12" i="11" s="1"/>
  <c r="R23" i="11"/>
  <c r="S26" i="11"/>
  <c r="Y37" i="11"/>
  <c r="Y53" i="11"/>
  <c r="L71" i="11"/>
  <c r="M63" i="11"/>
  <c r="M71" i="11" s="1"/>
  <c r="G76" i="11"/>
  <c r="V13" i="11"/>
  <c r="V17" i="11"/>
  <c r="V21" i="11"/>
  <c r="O45" i="11"/>
  <c r="O77" i="11" s="1"/>
  <c r="O79" i="11" s="1"/>
  <c r="V30" i="11"/>
  <c r="V31" i="11"/>
  <c r="AA40" i="11"/>
  <c r="M49" i="11"/>
  <c r="G56" i="11"/>
  <c r="AA54" i="11"/>
  <c r="Y54" i="11"/>
  <c r="U56" i="11"/>
  <c r="R62" i="11"/>
  <c r="I76" i="11"/>
  <c r="X75" i="11"/>
  <c r="V75" i="11"/>
  <c r="J8" i="11"/>
  <c r="X8" i="11"/>
  <c r="Q77" i="11"/>
  <c r="Q79" i="11" s="1"/>
  <c r="AA19" i="11"/>
  <c r="L23" i="11"/>
  <c r="L77" i="11" s="1"/>
  <c r="L79" i="11" s="1"/>
  <c r="P45" i="11"/>
  <c r="Z24" i="11"/>
  <c r="X29" i="11"/>
  <c r="X33" i="11"/>
  <c r="X36" i="11"/>
  <c r="V36" i="11"/>
  <c r="X42" i="11"/>
  <c r="O49" i="11"/>
  <c r="P46" i="11"/>
  <c r="P49" i="11" s="1"/>
  <c r="F56" i="11"/>
  <c r="V76" i="11"/>
  <c r="P6" i="11"/>
  <c r="P12" i="11" s="1"/>
  <c r="P77" i="11" s="1"/>
  <c r="P79" i="11" s="1"/>
  <c r="M24" i="11"/>
  <c r="R12" i="11"/>
  <c r="X13" i="11"/>
  <c r="V14" i="11"/>
  <c r="V18" i="11"/>
  <c r="V22" i="11"/>
  <c r="F45" i="11"/>
  <c r="F77" i="11" s="1"/>
  <c r="F79" i="11" s="1"/>
  <c r="X34" i="11"/>
  <c r="Y41" i="11"/>
  <c r="R51" i="11"/>
  <c r="S50" i="11"/>
  <c r="S51" i="11" s="1"/>
  <c r="U62" i="11"/>
  <c r="X57" i="11"/>
  <c r="V57" i="11"/>
  <c r="I62" i="11"/>
  <c r="X72" i="11"/>
  <c r="O76" i="11"/>
  <c r="AA74" i="11"/>
  <c r="Y74" i="11"/>
  <c r="K77" i="11"/>
  <c r="K79" i="11" s="1"/>
  <c r="G45" i="11"/>
  <c r="X26" i="11"/>
  <c r="X39" i="11"/>
  <c r="V39" i="11"/>
  <c r="X43" i="11"/>
  <c r="V43" i="11"/>
  <c r="Y50" i="11"/>
  <c r="Y51" i="11" s="1"/>
  <c r="X51" i="11"/>
  <c r="AA55" i="11"/>
  <c r="Y55" i="11"/>
  <c r="G62" i="11"/>
  <c r="U71" i="11"/>
  <c r="P76" i="11"/>
  <c r="U76" i="11"/>
  <c r="X78" i="11"/>
  <c r="R56" i="11"/>
  <c r="S52" i="11"/>
  <c r="S56" i="11" s="1"/>
  <c r="X24" i="11"/>
  <c r="X38" i="11"/>
  <c r="X48" i="11"/>
  <c r="X49" i="11" s="1"/>
  <c r="AA49" i="11" s="1"/>
  <c r="V48" i="11"/>
  <c r="V49" i="11" s="1"/>
  <c r="X52" i="11"/>
  <c r="X64" i="11"/>
  <c r="V64" i="11"/>
  <c r="V71" i="11" s="1"/>
  <c r="T77" i="11"/>
  <c r="T79" i="11" s="1"/>
  <c r="P13" i="11"/>
  <c r="P23" i="11" s="1"/>
  <c r="Z13" i="11"/>
  <c r="I45" i="11"/>
  <c r="I77" i="11" s="1"/>
  <c r="I79" i="11" s="1"/>
  <c r="U45" i="11"/>
  <c r="U77" i="11" s="1"/>
  <c r="U79" i="11" s="1"/>
  <c r="X32" i="11"/>
  <c r="V32" i="11"/>
  <c r="X44" i="11"/>
  <c r="W49" i="11"/>
  <c r="Z49" i="11" s="1"/>
  <c r="F51" i="11"/>
  <c r="G50" i="11"/>
  <c r="G51" i="11" s="1"/>
  <c r="O56" i="11"/>
  <c r="V55" i="11"/>
  <c r="J62" i="11"/>
  <c r="S58" i="11"/>
  <c r="S62" i="11" s="1"/>
  <c r="AA59" i="11"/>
  <c r="G71" i="11"/>
  <c r="X70" i="11"/>
  <c r="M70" i="11"/>
  <c r="Z46" i="11"/>
  <c r="U49" i="11"/>
  <c r="U51" i="11"/>
  <c r="X63" i="11"/>
  <c r="F49" i="11"/>
  <c r="V40" i="11"/>
  <c r="V44" i="11"/>
  <c r="S46" i="11"/>
  <c r="S49" i="11" s="1"/>
  <c r="J50" i="11"/>
  <c r="J51" i="11" s="1"/>
  <c r="V50" i="11"/>
  <c r="V51" i="11" s="1"/>
  <c r="J52" i="11"/>
  <c r="J56" i="11" s="1"/>
  <c r="V52" i="11"/>
  <c r="V56" i="11" s="1"/>
  <c r="M57" i="11"/>
  <c r="M62" i="11" s="1"/>
  <c r="V59" i="11"/>
  <c r="P63" i="11"/>
  <c r="P71" i="11" s="1"/>
  <c r="J72" i="11"/>
  <c r="J76" i="11" s="1"/>
  <c r="J46" i="11"/>
  <c r="J49" i="11" s="1"/>
  <c r="Z57" i="11"/>
  <c r="Z12" i="10"/>
  <c r="Y17" i="10"/>
  <c r="AA17" i="10"/>
  <c r="J77" i="10"/>
  <c r="J79" i="10" s="1"/>
  <c r="AA7" i="10"/>
  <c r="Y7" i="10"/>
  <c r="AA8" i="10"/>
  <c r="Y8" i="10"/>
  <c r="Y9" i="10"/>
  <c r="AA9" i="10"/>
  <c r="AA29" i="10"/>
  <c r="Y29" i="10"/>
  <c r="Y10" i="10"/>
  <c r="AA10" i="10"/>
  <c r="AA14" i="10"/>
  <c r="Y14" i="10"/>
  <c r="Y21" i="10"/>
  <c r="AA21" i="10"/>
  <c r="AA28" i="10"/>
  <c r="Y28" i="10"/>
  <c r="AA30" i="10"/>
  <c r="Y30" i="10"/>
  <c r="P23" i="10"/>
  <c r="AA18" i="10"/>
  <c r="Y18" i="10"/>
  <c r="AA11" i="10"/>
  <c r="Y11" i="10"/>
  <c r="AA22" i="10"/>
  <c r="Y22" i="10"/>
  <c r="Y5" i="10"/>
  <c r="AA5" i="10"/>
  <c r="S23" i="10"/>
  <c r="AA24" i="10"/>
  <c r="Y24" i="10"/>
  <c r="AA25" i="10"/>
  <c r="Y25" i="10"/>
  <c r="Y26" i="10"/>
  <c r="AA26" i="10"/>
  <c r="Y27" i="10"/>
  <c r="AA27" i="10"/>
  <c r="X36" i="10"/>
  <c r="V36" i="10"/>
  <c r="P5" i="10"/>
  <c r="P12" i="10" s="1"/>
  <c r="Z5" i="10"/>
  <c r="X6" i="10"/>
  <c r="X12" i="10" s="1"/>
  <c r="V7" i="10"/>
  <c r="V12" i="10" s="1"/>
  <c r="V11" i="10"/>
  <c r="E77" i="10"/>
  <c r="E79" i="10" s="1"/>
  <c r="U12" i="10"/>
  <c r="V24" i="10"/>
  <c r="V28" i="10"/>
  <c r="W49" i="10"/>
  <c r="Z49" i="10" s="1"/>
  <c r="G50" i="10"/>
  <c r="G51" i="10" s="1"/>
  <c r="S52" i="10"/>
  <c r="S56" i="10" s="1"/>
  <c r="X54" i="10"/>
  <c r="J57" i="10"/>
  <c r="J62" i="10" s="1"/>
  <c r="X63" i="10"/>
  <c r="P76" i="10"/>
  <c r="G5" i="10"/>
  <c r="G12" i="10" s="1"/>
  <c r="S5" i="10"/>
  <c r="S12" i="10" s="1"/>
  <c r="V8" i="10"/>
  <c r="Y15" i="10"/>
  <c r="Y19" i="10"/>
  <c r="M24" i="10"/>
  <c r="M45" i="10" s="1"/>
  <c r="V25" i="10"/>
  <c r="V29" i="10"/>
  <c r="Y38" i="10"/>
  <c r="X39" i="10"/>
  <c r="X42" i="10"/>
  <c r="V43" i="10"/>
  <c r="AA48" i="10"/>
  <c r="Y48" i="10"/>
  <c r="AA70" i="10"/>
  <c r="X72" i="10"/>
  <c r="X74" i="10"/>
  <c r="M78" i="10"/>
  <c r="X78" i="10"/>
  <c r="X16" i="10"/>
  <c r="X20" i="10"/>
  <c r="O45" i="10"/>
  <c r="O77" i="10" s="1"/>
  <c r="O79" i="10" s="1"/>
  <c r="X44" i="10"/>
  <c r="AA47" i="10"/>
  <c r="Y47" i="10"/>
  <c r="P62" i="10"/>
  <c r="X64" i="10"/>
  <c r="AA65" i="10"/>
  <c r="Y65" i="10"/>
  <c r="W76" i="10"/>
  <c r="Z76" i="10" s="1"/>
  <c r="AA75" i="10"/>
  <c r="Y75" i="10"/>
  <c r="R76" i="10"/>
  <c r="S72" i="10"/>
  <c r="S76" i="10" s="1"/>
  <c r="Q77" i="10"/>
  <c r="Q79" i="10" s="1"/>
  <c r="L23" i="10"/>
  <c r="L77" i="10" s="1"/>
  <c r="L79" i="10" s="1"/>
  <c r="P45" i="10"/>
  <c r="Z24" i="10"/>
  <c r="X32" i="10"/>
  <c r="V32" i="10"/>
  <c r="X34" i="10"/>
  <c r="V37" i="10"/>
  <c r="X37" i="10"/>
  <c r="V64" i="10"/>
  <c r="G76" i="10"/>
  <c r="V75" i="10"/>
  <c r="AA43" i="10"/>
  <c r="Y43" i="10"/>
  <c r="X13" i="10"/>
  <c r="V14" i="10"/>
  <c r="V23" i="10" s="1"/>
  <c r="V18" i="10"/>
  <c r="V22" i="10"/>
  <c r="F45" i="10"/>
  <c r="F77" i="10" s="1"/>
  <c r="F79" i="10" s="1"/>
  <c r="R45" i="10"/>
  <c r="R77" i="10" s="1"/>
  <c r="R79" i="10" s="1"/>
  <c r="X35" i="10"/>
  <c r="P46" i="10"/>
  <c r="P49" i="10" s="1"/>
  <c r="S50" i="10"/>
  <c r="S51" i="10" s="1"/>
  <c r="L56" i="10"/>
  <c r="W56" i="10"/>
  <c r="Z56" i="10" s="1"/>
  <c r="U62" i="10"/>
  <c r="X57" i="10"/>
  <c r="X60" i="10"/>
  <c r="S60" i="10"/>
  <c r="S62" i="10" s="1"/>
  <c r="G71" i="10"/>
  <c r="U71" i="10"/>
  <c r="M5" i="10"/>
  <c r="M12" i="10" s="1"/>
  <c r="M77" i="10" s="1"/>
  <c r="M79" i="10" s="1"/>
  <c r="K77" i="10"/>
  <c r="K79" i="10" s="1"/>
  <c r="G24" i="10"/>
  <c r="G45" i="10" s="1"/>
  <c r="S24" i="10"/>
  <c r="S45" i="10" s="1"/>
  <c r="V35" i="10"/>
  <c r="AA40" i="10"/>
  <c r="U49" i="10"/>
  <c r="X50" i="10"/>
  <c r="P56" i="10"/>
  <c r="F62" i="10"/>
  <c r="V57" i="10"/>
  <c r="V62" i="10" s="1"/>
  <c r="AA59" i="10"/>
  <c r="I71" i="10"/>
  <c r="V71" i="10"/>
  <c r="Y69" i="10"/>
  <c r="U76" i="10"/>
  <c r="Y52" i="10"/>
  <c r="X58" i="10"/>
  <c r="V58" i="10"/>
  <c r="Z67" i="10"/>
  <c r="Y67" i="10"/>
  <c r="Z13" i="10"/>
  <c r="I45" i="10"/>
  <c r="I77" i="10" s="1"/>
  <c r="I79" i="10" s="1"/>
  <c r="U45" i="10"/>
  <c r="X31" i="10"/>
  <c r="V33" i="10"/>
  <c r="X33" i="10"/>
  <c r="V49" i="10"/>
  <c r="X55" i="10"/>
  <c r="J71" i="10"/>
  <c r="W71" i="10"/>
  <c r="Z71" i="10" s="1"/>
  <c r="Z63" i="10"/>
  <c r="O76" i="10"/>
  <c r="X73" i="10"/>
  <c r="F76" i="10"/>
  <c r="X41" i="10"/>
  <c r="X46" i="10"/>
  <c r="P50" i="10"/>
  <c r="P51" i="10" s="1"/>
  <c r="Z50" i="10"/>
  <c r="Z51" i="10" s="1"/>
  <c r="X53" i="10"/>
  <c r="X56" i="10" s="1"/>
  <c r="AA56" i="10" s="1"/>
  <c r="U56" i="10"/>
  <c r="G57" i="10"/>
  <c r="G62" i="10" s="1"/>
  <c r="X61" i="10"/>
  <c r="L76" i="10"/>
  <c r="F49" i="10"/>
  <c r="V40" i="10"/>
  <c r="V44" i="10"/>
  <c r="S46" i="10"/>
  <c r="S49" i="10" s="1"/>
  <c r="J50" i="10"/>
  <c r="J51" i="10" s="1"/>
  <c r="V50" i="10"/>
  <c r="V51" i="10" s="1"/>
  <c r="J52" i="10"/>
  <c r="J56" i="10" s="1"/>
  <c r="V52" i="10"/>
  <c r="V56" i="10" s="1"/>
  <c r="M57" i="10"/>
  <c r="M62" i="10" s="1"/>
  <c r="P63" i="10"/>
  <c r="P71" i="10" s="1"/>
  <c r="J72" i="10"/>
  <c r="J76" i="10" s="1"/>
  <c r="V72" i="10"/>
  <c r="V76" i="10" s="1"/>
  <c r="J46" i="10"/>
  <c r="J49" i="10" s="1"/>
  <c r="M52" i="10"/>
  <c r="M56" i="10" s="1"/>
  <c r="AA21" i="9"/>
  <c r="Y21" i="9"/>
  <c r="AA29" i="9"/>
  <c r="Y29" i="9"/>
  <c r="R77" i="9"/>
  <c r="R79" i="9" s="1"/>
  <c r="Y18" i="9"/>
  <c r="AA18" i="9"/>
  <c r="Y6" i="9"/>
  <c r="AA6" i="9"/>
  <c r="G23" i="9"/>
  <c r="S23" i="9"/>
  <c r="Y22" i="9"/>
  <c r="AA22" i="9"/>
  <c r="AA30" i="9"/>
  <c r="Y30" i="9"/>
  <c r="J23" i="9"/>
  <c r="Y14" i="9"/>
  <c r="AA14" i="9"/>
  <c r="AA37" i="9"/>
  <c r="Y37" i="9"/>
  <c r="AA8" i="9"/>
  <c r="Y8" i="9"/>
  <c r="AA9" i="9"/>
  <c r="Y9" i="9"/>
  <c r="Y10" i="9"/>
  <c r="AA10" i="9"/>
  <c r="M23" i="9"/>
  <c r="AA17" i="9"/>
  <c r="Y17" i="9"/>
  <c r="AA31" i="9"/>
  <c r="Y31" i="9"/>
  <c r="M12" i="9"/>
  <c r="AA25" i="9"/>
  <c r="Y25" i="9"/>
  <c r="AA26" i="9"/>
  <c r="Y26" i="9"/>
  <c r="Y27" i="9"/>
  <c r="AA27" i="9"/>
  <c r="AA54" i="9"/>
  <c r="Y54" i="9"/>
  <c r="G5" i="9"/>
  <c r="G12" i="9" s="1"/>
  <c r="S5" i="9"/>
  <c r="S12" i="9" s="1"/>
  <c r="X7" i="9"/>
  <c r="V8" i="9"/>
  <c r="X11" i="9"/>
  <c r="O12" i="9"/>
  <c r="W12" i="9"/>
  <c r="Y15" i="9"/>
  <c r="Y19" i="9"/>
  <c r="X24" i="9"/>
  <c r="V25" i="9"/>
  <c r="X28" i="9"/>
  <c r="V29" i="9"/>
  <c r="X38" i="9"/>
  <c r="V76" i="9"/>
  <c r="X73" i="9"/>
  <c r="M73" i="9"/>
  <c r="X58" i="9"/>
  <c r="S58" i="9"/>
  <c r="J5" i="9"/>
  <c r="J12" i="9" s="1"/>
  <c r="V5" i="9"/>
  <c r="V9" i="9"/>
  <c r="Q77" i="9"/>
  <c r="Q79" i="9" s="1"/>
  <c r="Y16" i="9"/>
  <c r="Y20" i="9"/>
  <c r="L23" i="9"/>
  <c r="L77" i="9" s="1"/>
  <c r="L79" i="9" s="1"/>
  <c r="P24" i="9"/>
  <c r="P45" i="9" s="1"/>
  <c r="V26" i="9"/>
  <c r="X33" i="9"/>
  <c r="X36" i="9"/>
  <c r="V36" i="9"/>
  <c r="M37" i="9"/>
  <c r="M45" i="9" s="1"/>
  <c r="AA41" i="9"/>
  <c r="Y41" i="9"/>
  <c r="X49" i="9"/>
  <c r="AA46" i="9"/>
  <c r="Y46" i="9"/>
  <c r="AA53" i="9"/>
  <c r="Y53" i="9"/>
  <c r="G62" i="9"/>
  <c r="W71" i="9"/>
  <c r="Z71" i="9" s="1"/>
  <c r="AA65" i="9"/>
  <c r="Y65" i="9"/>
  <c r="G76" i="9"/>
  <c r="X78" i="9"/>
  <c r="X13" i="9"/>
  <c r="V14" i="9"/>
  <c r="V23" i="9" s="1"/>
  <c r="V18" i="9"/>
  <c r="F45" i="9"/>
  <c r="X34" i="9"/>
  <c r="AA43" i="9"/>
  <c r="Y43" i="9"/>
  <c r="AA48" i="9"/>
  <c r="Y48" i="9"/>
  <c r="J62" i="9"/>
  <c r="I76" i="9"/>
  <c r="X5" i="9"/>
  <c r="K77" i="9"/>
  <c r="K79" i="9" s="1"/>
  <c r="G24" i="9"/>
  <c r="G45" i="9" s="1"/>
  <c r="S24" i="9"/>
  <c r="S45" i="9" s="1"/>
  <c r="X39" i="9"/>
  <c r="V39" i="9"/>
  <c r="Y44" i="9"/>
  <c r="AA44" i="9"/>
  <c r="AA64" i="9"/>
  <c r="Y64" i="9"/>
  <c r="X74" i="9"/>
  <c r="L76" i="9"/>
  <c r="AA47" i="9"/>
  <c r="Y47" i="9"/>
  <c r="V71" i="9"/>
  <c r="P13" i="9"/>
  <c r="P23" i="9" s="1"/>
  <c r="P77" i="9" s="1"/>
  <c r="P79" i="9" s="1"/>
  <c r="Z13" i="9"/>
  <c r="I45" i="9"/>
  <c r="I77" i="9" s="1"/>
  <c r="I79" i="9" s="1"/>
  <c r="U45" i="9"/>
  <c r="U77" i="9" s="1"/>
  <c r="U79" i="9" s="1"/>
  <c r="X32" i="9"/>
  <c r="V32" i="9"/>
  <c r="M49" i="9"/>
  <c r="Y50" i="9"/>
  <c r="Y51" i="9" s="1"/>
  <c r="X51" i="9"/>
  <c r="AA50" i="9"/>
  <c r="AA51" i="9" s="1"/>
  <c r="X55" i="9"/>
  <c r="V55" i="9"/>
  <c r="Y59" i="9"/>
  <c r="AA59" i="9"/>
  <c r="M76" i="9"/>
  <c r="AA42" i="9"/>
  <c r="Y42" i="9"/>
  <c r="J24" i="9"/>
  <c r="J45" i="9" s="1"/>
  <c r="V24" i="9"/>
  <c r="Y52" i="9"/>
  <c r="X56" i="9"/>
  <c r="AA56" i="9" s="1"/>
  <c r="AA52" i="9"/>
  <c r="R62" i="9"/>
  <c r="X60" i="9"/>
  <c r="P60" i="9"/>
  <c r="AA61" i="9"/>
  <c r="Y61" i="9"/>
  <c r="X72" i="9"/>
  <c r="O76" i="9"/>
  <c r="P72" i="9"/>
  <c r="P76" i="9" s="1"/>
  <c r="AA75" i="9"/>
  <c r="Y75" i="9"/>
  <c r="L45" i="9"/>
  <c r="W45" i="9"/>
  <c r="Z45" i="9" s="1"/>
  <c r="X35" i="9"/>
  <c r="V35" i="9"/>
  <c r="Y40" i="9"/>
  <c r="AA40" i="9"/>
  <c r="Z56" i="9"/>
  <c r="S62" i="9"/>
  <c r="L51" i="9"/>
  <c r="F56" i="9"/>
  <c r="I62" i="9"/>
  <c r="U76" i="9"/>
  <c r="V43" i="9"/>
  <c r="P46" i="9"/>
  <c r="P49" i="9" s="1"/>
  <c r="Z46" i="9"/>
  <c r="V48" i="9"/>
  <c r="V49" i="9" s="1"/>
  <c r="U49" i="9"/>
  <c r="G50" i="9"/>
  <c r="G51" i="9" s="1"/>
  <c r="S50" i="9"/>
  <c r="S51" i="9" s="1"/>
  <c r="U51" i="9"/>
  <c r="S52" i="9"/>
  <c r="S56" i="9" s="1"/>
  <c r="V57" i="9"/>
  <c r="M63" i="9"/>
  <c r="M71" i="9" s="1"/>
  <c r="X63" i="9"/>
  <c r="V64" i="9"/>
  <c r="Y69" i="9"/>
  <c r="M70" i="9"/>
  <c r="V75" i="9"/>
  <c r="F76" i="9"/>
  <c r="F49" i="9"/>
  <c r="F77" i="9" s="1"/>
  <c r="F79" i="9" s="1"/>
  <c r="S72" i="9"/>
  <c r="S76" i="9" s="1"/>
  <c r="V40" i="9"/>
  <c r="V44" i="9"/>
  <c r="S46" i="9"/>
  <c r="S49" i="9" s="1"/>
  <c r="J50" i="9"/>
  <c r="J51" i="9" s="1"/>
  <c r="V50" i="9"/>
  <c r="V51" i="9" s="1"/>
  <c r="J52" i="9"/>
  <c r="J56" i="9" s="1"/>
  <c r="V52" i="9"/>
  <c r="V56" i="9" s="1"/>
  <c r="M57" i="9"/>
  <c r="M62" i="9" s="1"/>
  <c r="X57" i="9"/>
  <c r="V59" i="9"/>
  <c r="P63" i="9"/>
  <c r="P71" i="9" s="1"/>
  <c r="Z63" i="9"/>
  <c r="Y67" i="9"/>
  <c r="F71" i="9"/>
  <c r="J72" i="9"/>
  <c r="J76" i="9" s="1"/>
  <c r="J46" i="9"/>
  <c r="J49" i="9" s="1"/>
  <c r="M52" i="9"/>
  <c r="M56" i="9" s="1"/>
  <c r="P57" i="9"/>
  <c r="P62" i="9" s="1"/>
  <c r="Z57" i="9"/>
  <c r="O77" i="8"/>
  <c r="O79" i="8" s="1"/>
  <c r="Y9" i="8"/>
  <c r="AA9" i="8"/>
  <c r="AA15" i="8"/>
  <c r="Y15" i="8"/>
  <c r="AA18" i="8"/>
  <c r="Y18" i="8"/>
  <c r="AA29" i="8"/>
  <c r="Y29" i="8"/>
  <c r="Y30" i="8"/>
  <c r="AA30" i="8"/>
  <c r="Y17" i="8"/>
  <c r="AA17" i="8"/>
  <c r="AA22" i="8"/>
  <c r="Y22" i="8"/>
  <c r="AA16" i="8"/>
  <c r="Y16" i="8"/>
  <c r="Y5" i="8"/>
  <c r="X12" i="8"/>
  <c r="AA5" i="8"/>
  <c r="AA14" i="8"/>
  <c r="Y14" i="8"/>
  <c r="AA25" i="8"/>
  <c r="Y25" i="8"/>
  <c r="Y26" i="8"/>
  <c r="AA26" i="8"/>
  <c r="Z12" i="8"/>
  <c r="G12" i="8"/>
  <c r="AA7" i="8"/>
  <c r="Y7" i="8"/>
  <c r="AA19" i="8"/>
  <c r="Y19" i="8"/>
  <c r="J45" i="8"/>
  <c r="AA8" i="8"/>
  <c r="Y8" i="8"/>
  <c r="AA11" i="8"/>
  <c r="Y11" i="8"/>
  <c r="AA20" i="8"/>
  <c r="Y20" i="8"/>
  <c r="Y21" i="8"/>
  <c r="AA21" i="8"/>
  <c r="AA78" i="8"/>
  <c r="Y78" i="8"/>
  <c r="AA55" i="8"/>
  <c r="Y55" i="8"/>
  <c r="L71" i="8"/>
  <c r="M63" i="8"/>
  <c r="X64" i="8"/>
  <c r="V64" i="8"/>
  <c r="Y6" i="8"/>
  <c r="Y10" i="8"/>
  <c r="F12" i="8"/>
  <c r="G13" i="8"/>
  <c r="G23" i="8" s="1"/>
  <c r="S13" i="8"/>
  <c r="S23" i="8" s="1"/>
  <c r="M15" i="8"/>
  <c r="M23" i="8" s="1"/>
  <c r="J16" i="8"/>
  <c r="J23" i="8" s="1"/>
  <c r="V16" i="8"/>
  <c r="M19" i="8"/>
  <c r="V20" i="8"/>
  <c r="L45" i="8"/>
  <c r="W45" i="8"/>
  <c r="Z45" i="8" s="1"/>
  <c r="Y27" i="8"/>
  <c r="X35" i="8"/>
  <c r="V35" i="8"/>
  <c r="R45" i="8"/>
  <c r="R77" i="8" s="1"/>
  <c r="R79" i="8" s="1"/>
  <c r="X48" i="8"/>
  <c r="V48" i="8"/>
  <c r="V49" i="8" s="1"/>
  <c r="V55" i="8"/>
  <c r="AA69" i="8"/>
  <c r="Y69" i="8"/>
  <c r="S5" i="8"/>
  <c r="S12" i="8" s="1"/>
  <c r="M7" i="8"/>
  <c r="V8" i="8"/>
  <c r="S9" i="8"/>
  <c r="M11" i="8"/>
  <c r="M24" i="8"/>
  <c r="M45" i="8" s="1"/>
  <c r="X24" i="8"/>
  <c r="V25" i="8"/>
  <c r="X28" i="8"/>
  <c r="V29" i="8"/>
  <c r="V45" i="8" s="1"/>
  <c r="Y37" i="8"/>
  <c r="X38" i="8"/>
  <c r="M49" i="8"/>
  <c r="O62" i="8"/>
  <c r="AA74" i="8"/>
  <c r="Y74" i="8"/>
  <c r="H77" i="8"/>
  <c r="H79" i="8" s="1"/>
  <c r="V13" i="8"/>
  <c r="V17" i="8"/>
  <c r="O45" i="8"/>
  <c r="X31" i="8"/>
  <c r="X42" i="8"/>
  <c r="O49" i="8"/>
  <c r="P46" i="8"/>
  <c r="P49" i="8" s="1"/>
  <c r="R51" i="8"/>
  <c r="S50" i="8"/>
  <c r="S51" i="8" s="1"/>
  <c r="AA58" i="8"/>
  <c r="X59" i="8"/>
  <c r="I62" i="8"/>
  <c r="AA73" i="8"/>
  <c r="Y73" i="8"/>
  <c r="J5" i="8"/>
  <c r="J12" i="8" s="1"/>
  <c r="V5" i="8"/>
  <c r="V12" i="8" s="1"/>
  <c r="Q77" i="8"/>
  <c r="Q79" i="8" s="1"/>
  <c r="L23" i="8"/>
  <c r="L77" i="8" s="1"/>
  <c r="L79" i="8" s="1"/>
  <c r="P24" i="8"/>
  <c r="P45" i="8" s="1"/>
  <c r="Z24" i="8"/>
  <c r="V26" i="8"/>
  <c r="X33" i="8"/>
  <c r="X36" i="8"/>
  <c r="V36" i="8"/>
  <c r="Y50" i="8"/>
  <c r="Y51" i="8" s="1"/>
  <c r="X51" i="8"/>
  <c r="O56" i="8"/>
  <c r="U56" i="8"/>
  <c r="R62" i="8"/>
  <c r="U71" i="8"/>
  <c r="P72" i="8"/>
  <c r="P76" i="8" s="1"/>
  <c r="X75" i="8"/>
  <c r="V75" i="8"/>
  <c r="X13" i="8"/>
  <c r="V14" i="8"/>
  <c r="V18" i="8"/>
  <c r="V22" i="8"/>
  <c r="F45" i="8"/>
  <c r="X34" i="8"/>
  <c r="X43" i="8"/>
  <c r="V43" i="8"/>
  <c r="P56" i="8"/>
  <c r="X53" i="8"/>
  <c r="F56" i="8"/>
  <c r="S62" i="8"/>
  <c r="X60" i="8"/>
  <c r="G71" i="8"/>
  <c r="V71" i="8"/>
  <c r="M5" i="8"/>
  <c r="K77" i="8"/>
  <c r="K79" i="8" s="1"/>
  <c r="G24" i="8"/>
  <c r="G45" i="8" s="1"/>
  <c r="X39" i="8"/>
  <c r="V39" i="8"/>
  <c r="X44" i="8"/>
  <c r="W49" i="8"/>
  <c r="Z49" i="8" s="1"/>
  <c r="F51" i="8"/>
  <c r="G50" i="8"/>
  <c r="G51" i="8" s="1"/>
  <c r="R56" i="8"/>
  <c r="S52" i="8"/>
  <c r="S56" i="8" s="1"/>
  <c r="F62" i="8"/>
  <c r="U62" i="8"/>
  <c r="X57" i="8"/>
  <c r="V57" i="8"/>
  <c r="V62" i="8" s="1"/>
  <c r="X61" i="8"/>
  <c r="I71" i="8"/>
  <c r="W71" i="8"/>
  <c r="Z71" i="8" s="1"/>
  <c r="Z63" i="8"/>
  <c r="AA65" i="8"/>
  <c r="Y65" i="8"/>
  <c r="X70" i="8"/>
  <c r="M70" i="8"/>
  <c r="X72" i="8"/>
  <c r="P13" i="8"/>
  <c r="P23" i="8" s="1"/>
  <c r="P77" i="8" s="1"/>
  <c r="P79" i="8" s="1"/>
  <c r="Z13" i="8"/>
  <c r="I45" i="8"/>
  <c r="I77" i="8" s="1"/>
  <c r="I79" i="8" s="1"/>
  <c r="U45" i="8"/>
  <c r="U77" i="8" s="1"/>
  <c r="U79" i="8" s="1"/>
  <c r="X32" i="8"/>
  <c r="V32" i="8"/>
  <c r="X40" i="8"/>
  <c r="G49" i="8"/>
  <c r="X46" i="8"/>
  <c r="X47" i="8"/>
  <c r="AA50" i="8"/>
  <c r="AA51" i="8" s="1"/>
  <c r="X52" i="8"/>
  <c r="G62" i="8"/>
  <c r="W76" i="8"/>
  <c r="Z76" i="8" s="1"/>
  <c r="U76" i="8"/>
  <c r="Z46" i="8"/>
  <c r="U49" i="8"/>
  <c r="U51" i="8"/>
  <c r="X54" i="8"/>
  <c r="X63" i="8"/>
  <c r="F76" i="8"/>
  <c r="F49" i="8"/>
  <c r="S72" i="8"/>
  <c r="S76" i="8" s="1"/>
  <c r="V40" i="8"/>
  <c r="V44" i="8"/>
  <c r="S46" i="8"/>
  <c r="S49" i="8" s="1"/>
  <c r="J50" i="8"/>
  <c r="J51" i="8" s="1"/>
  <c r="V50" i="8"/>
  <c r="V51" i="8" s="1"/>
  <c r="J52" i="8"/>
  <c r="J56" i="8" s="1"/>
  <c r="V52" i="8"/>
  <c r="V56" i="8" s="1"/>
  <c r="M57" i="8"/>
  <c r="M62" i="8" s="1"/>
  <c r="V59" i="8"/>
  <c r="P63" i="8"/>
  <c r="P71" i="8" s="1"/>
  <c r="J72" i="8"/>
  <c r="J76" i="8" s="1"/>
  <c r="V72" i="8"/>
  <c r="V76" i="8" s="1"/>
  <c r="J46" i="8"/>
  <c r="J49" i="8" s="1"/>
  <c r="M52" i="8"/>
  <c r="M56" i="8" s="1"/>
  <c r="Z57" i="8"/>
  <c r="Y7" i="7"/>
  <c r="AA7" i="7"/>
  <c r="J23" i="7"/>
  <c r="J77" i="7" s="1"/>
  <c r="J79" i="7" s="1"/>
  <c r="X23" i="7"/>
  <c r="AA13" i="7"/>
  <c r="Y13" i="7"/>
  <c r="AA20" i="7"/>
  <c r="Y20" i="7"/>
  <c r="AA27" i="7"/>
  <c r="Y27" i="7"/>
  <c r="Y28" i="7"/>
  <c r="AA28" i="7"/>
  <c r="AA31" i="7"/>
  <c r="Y31" i="7"/>
  <c r="AA9" i="7"/>
  <c r="Y9" i="7"/>
  <c r="S12" i="7"/>
  <c r="AA14" i="7"/>
  <c r="Y14" i="7"/>
  <c r="Y15" i="7"/>
  <c r="AA15" i="7"/>
  <c r="AA30" i="7"/>
  <c r="Y30" i="7"/>
  <c r="AA10" i="7"/>
  <c r="Y10" i="7"/>
  <c r="Y11" i="7"/>
  <c r="AA11" i="7"/>
  <c r="AA21" i="7"/>
  <c r="Y21" i="7"/>
  <c r="AA17" i="7"/>
  <c r="Y17" i="7"/>
  <c r="AA18" i="7"/>
  <c r="Y18" i="7"/>
  <c r="AA22" i="7"/>
  <c r="Y22" i="7"/>
  <c r="G12" i="7"/>
  <c r="Z12" i="7"/>
  <c r="AA6" i="7"/>
  <c r="Y6" i="7"/>
  <c r="G23" i="7"/>
  <c r="AA16" i="7"/>
  <c r="Y16" i="7"/>
  <c r="Y19" i="7"/>
  <c r="AA19" i="7"/>
  <c r="AA26" i="7"/>
  <c r="Y26" i="7"/>
  <c r="L23" i="7"/>
  <c r="L77" i="7" s="1"/>
  <c r="L79" i="7" s="1"/>
  <c r="P45" i="7"/>
  <c r="AA41" i="7"/>
  <c r="Y41" i="7"/>
  <c r="X49" i="7"/>
  <c r="AA46" i="7"/>
  <c r="Y46" i="7"/>
  <c r="AA53" i="7"/>
  <c r="Y53" i="7"/>
  <c r="Y59" i="7"/>
  <c r="AA59" i="7"/>
  <c r="Y8" i="7"/>
  <c r="R12" i="7"/>
  <c r="M13" i="7"/>
  <c r="V14" i="7"/>
  <c r="S15" i="7"/>
  <c r="M17" i="7"/>
  <c r="V18" i="7"/>
  <c r="V23" i="7" s="1"/>
  <c r="S19" i="7"/>
  <c r="P20" i="7"/>
  <c r="M21" i="7"/>
  <c r="V22" i="7"/>
  <c r="U23" i="7"/>
  <c r="U77" i="7" s="1"/>
  <c r="U79" i="7" s="1"/>
  <c r="Y25" i="7"/>
  <c r="Y29" i="7"/>
  <c r="M30" i="7"/>
  <c r="X36" i="7"/>
  <c r="V36" i="7"/>
  <c r="AA43" i="7"/>
  <c r="Y43" i="7"/>
  <c r="AA48" i="7"/>
  <c r="Y48" i="7"/>
  <c r="X55" i="7"/>
  <c r="V55" i="7"/>
  <c r="X60" i="7"/>
  <c r="P60" i="7"/>
  <c r="AA61" i="7"/>
  <c r="Y61" i="7"/>
  <c r="AA65" i="7"/>
  <c r="Y65" i="7"/>
  <c r="G76" i="7"/>
  <c r="M5" i="7"/>
  <c r="M12" i="7" s="1"/>
  <c r="X5" i="7"/>
  <c r="V6" i="7"/>
  <c r="V12" i="7" s="1"/>
  <c r="V10" i="7"/>
  <c r="K77" i="7"/>
  <c r="K79" i="7" s="1"/>
  <c r="F23" i="7"/>
  <c r="G24" i="7"/>
  <c r="G45" i="7" s="1"/>
  <c r="S24" i="7"/>
  <c r="S45" i="7" s="1"/>
  <c r="V27" i="7"/>
  <c r="Y33" i="7"/>
  <c r="X34" i="7"/>
  <c r="Y44" i="7"/>
  <c r="AA44" i="7"/>
  <c r="P56" i="7"/>
  <c r="X78" i="7"/>
  <c r="T77" i="7"/>
  <c r="T79" i="7" s="1"/>
  <c r="P13" i="7"/>
  <c r="Z13" i="7"/>
  <c r="I45" i="7"/>
  <c r="U45" i="7"/>
  <c r="X39" i="7"/>
  <c r="V39" i="7"/>
  <c r="M49" i="7"/>
  <c r="Y50" i="7"/>
  <c r="Y51" i="7" s="1"/>
  <c r="X51" i="7"/>
  <c r="AA50" i="7"/>
  <c r="AA51" i="7" s="1"/>
  <c r="U56" i="7"/>
  <c r="P5" i="7"/>
  <c r="P12" i="7" s="1"/>
  <c r="Z5" i="7"/>
  <c r="V7" i="7"/>
  <c r="V11" i="7"/>
  <c r="J24" i="7"/>
  <c r="J45" i="7" s="1"/>
  <c r="V24" i="7"/>
  <c r="X32" i="7"/>
  <c r="V32" i="7"/>
  <c r="Y52" i="7"/>
  <c r="X56" i="7"/>
  <c r="AA56" i="7" s="1"/>
  <c r="AA52" i="7"/>
  <c r="AA54" i="7"/>
  <c r="Y54" i="7"/>
  <c r="X58" i="7"/>
  <c r="S58" i="7"/>
  <c r="S62" i="7" s="1"/>
  <c r="AA64" i="7"/>
  <c r="Y64" i="7"/>
  <c r="O76" i="7"/>
  <c r="P72" i="7"/>
  <c r="P76" i="7" s="1"/>
  <c r="AA74" i="7"/>
  <c r="Y74" i="7"/>
  <c r="F12" i="7"/>
  <c r="S13" i="7"/>
  <c r="S23" i="7" s="1"/>
  <c r="V16" i="7"/>
  <c r="I23" i="7"/>
  <c r="I77" i="7" s="1"/>
  <c r="I79" i="7" s="1"/>
  <c r="L45" i="7"/>
  <c r="W45" i="7"/>
  <c r="Z45" i="7" s="1"/>
  <c r="X40" i="7"/>
  <c r="Z56" i="7"/>
  <c r="G62" i="7"/>
  <c r="X72" i="7"/>
  <c r="M24" i="7"/>
  <c r="X24" i="7"/>
  <c r="X35" i="7"/>
  <c r="V35" i="7"/>
  <c r="X37" i="7"/>
  <c r="G56" i="7"/>
  <c r="J62" i="7"/>
  <c r="Y70" i="7"/>
  <c r="X73" i="7"/>
  <c r="M73" i="7"/>
  <c r="M76" i="7" s="1"/>
  <c r="AA75" i="7"/>
  <c r="Y75" i="7"/>
  <c r="O45" i="7"/>
  <c r="O77" i="7" s="1"/>
  <c r="O79" i="7" s="1"/>
  <c r="X38" i="7"/>
  <c r="AA42" i="7"/>
  <c r="Y42" i="7"/>
  <c r="AA47" i="7"/>
  <c r="Y47" i="7"/>
  <c r="I56" i="7"/>
  <c r="W76" i="7"/>
  <c r="Z76" i="7" s="1"/>
  <c r="L51" i="7"/>
  <c r="F56" i="7"/>
  <c r="I62" i="7"/>
  <c r="U76" i="7"/>
  <c r="V43" i="7"/>
  <c r="P46" i="7"/>
  <c r="P49" i="7" s="1"/>
  <c r="Z46" i="7"/>
  <c r="V48" i="7"/>
  <c r="V49" i="7" s="1"/>
  <c r="U49" i="7"/>
  <c r="G50" i="7"/>
  <c r="G51" i="7" s="1"/>
  <c r="S50" i="7"/>
  <c r="S51" i="7" s="1"/>
  <c r="U51" i="7"/>
  <c r="S52" i="7"/>
  <c r="S56" i="7" s="1"/>
  <c r="M54" i="7"/>
  <c r="V57" i="7"/>
  <c r="M63" i="7"/>
  <c r="M71" i="7" s="1"/>
  <c r="X63" i="7"/>
  <c r="V64" i="7"/>
  <c r="V71" i="7" s="1"/>
  <c r="Y69" i="7"/>
  <c r="M70" i="7"/>
  <c r="V75" i="7"/>
  <c r="V76" i="7" s="1"/>
  <c r="F76" i="7"/>
  <c r="F49" i="7"/>
  <c r="S72" i="7"/>
  <c r="S76" i="7" s="1"/>
  <c r="V40" i="7"/>
  <c r="V44" i="7"/>
  <c r="S46" i="7"/>
  <c r="S49" i="7" s="1"/>
  <c r="J50" i="7"/>
  <c r="J51" i="7" s="1"/>
  <c r="V50" i="7"/>
  <c r="V51" i="7" s="1"/>
  <c r="J52" i="7"/>
  <c r="J56" i="7" s="1"/>
  <c r="V52" i="7"/>
  <c r="M57" i="7"/>
  <c r="M62" i="7" s="1"/>
  <c r="X57" i="7"/>
  <c r="V59" i="7"/>
  <c r="P63" i="7"/>
  <c r="P71" i="7" s="1"/>
  <c r="Z63" i="7"/>
  <c r="Y67" i="7"/>
  <c r="F71" i="7"/>
  <c r="J72" i="7"/>
  <c r="J76" i="7" s="1"/>
  <c r="J46" i="7"/>
  <c r="J49" i="7" s="1"/>
  <c r="M52" i="7"/>
  <c r="P57" i="7"/>
  <c r="P62" i="7" s="1"/>
  <c r="Z57" i="7"/>
  <c r="R76" i="7"/>
  <c r="AA17" i="6"/>
  <c r="Y17" i="6"/>
  <c r="Y10" i="6"/>
  <c r="AA10" i="6"/>
  <c r="M23" i="6"/>
  <c r="AA19" i="6"/>
  <c r="Y19" i="6"/>
  <c r="M45" i="6"/>
  <c r="AA26" i="6"/>
  <c r="Y26" i="6"/>
  <c r="S12" i="6"/>
  <c r="AA21" i="6"/>
  <c r="Y21" i="6"/>
  <c r="AA9" i="6"/>
  <c r="Y9" i="6"/>
  <c r="Y27" i="6"/>
  <c r="AA27" i="6"/>
  <c r="AA30" i="6"/>
  <c r="Y30" i="6"/>
  <c r="U77" i="6"/>
  <c r="U79" i="6" s="1"/>
  <c r="AA16" i="6"/>
  <c r="Y16" i="6"/>
  <c r="Y22" i="6"/>
  <c r="AA22" i="6"/>
  <c r="Y6" i="6"/>
  <c r="AA6" i="6"/>
  <c r="Y14" i="6"/>
  <c r="AA14" i="6"/>
  <c r="G12" i="6"/>
  <c r="AA8" i="6"/>
  <c r="Y8" i="6"/>
  <c r="G23" i="6"/>
  <c r="AA15" i="6"/>
  <c r="Y15" i="6"/>
  <c r="Y18" i="6"/>
  <c r="AA18" i="6"/>
  <c r="AA20" i="6"/>
  <c r="Y20" i="6"/>
  <c r="W77" i="6"/>
  <c r="R23" i="6"/>
  <c r="X31" i="6"/>
  <c r="AA43" i="6"/>
  <c r="Y43" i="6"/>
  <c r="X50" i="6"/>
  <c r="V50" i="6"/>
  <c r="V51" i="6" s="1"/>
  <c r="U51" i="6"/>
  <c r="X58" i="6"/>
  <c r="S58" i="6"/>
  <c r="S62" i="6" s="1"/>
  <c r="Y7" i="6"/>
  <c r="Y11" i="6"/>
  <c r="J13" i="6"/>
  <c r="J23" i="6" s="1"/>
  <c r="V13" i="6"/>
  <c r="M16" i="6"/>
  <c r="V17" i="6"/>
  <c r="S18" i="6"/>
  <c r="S23" i="6" s="1"/>
  <c r="M20" i="6"/>
  <c r="V21" i="6"/>
  <c r="S22" i="6"/>
  <c r="O45" i="6"/>
  <c r="O77" i="6" s="1"/>
  <c r="O79" i="6" s="1"/>
  <c r="Y24" i="6"/>
  <c r="Y28" i="6"/>
  <c r="V30" i="6"/>
  <c r="V34" i="6"/>
  <c r="AA39" i="6"/>
  <c r="Y39" i="6"/>
  <c r="X44" i="6"/>
  <c r="V44" i="6"/>
  <c r="G49" i="6"/>
  <c r="Y46" i="6"/>
  <c r="F49" i="6"/>
  <c r="F62" i="6"/>
  <c r="W62" i="6"/>
  <c r="Z62" i="6" s="1"/>
  <c r="Z57" i="6"/>
  <c r="G71" i="6"/>
  <c r="AA72" i="6"/>
  <c r="X73" i="6"/>
  <c r="M73" i="6"/>
  <c r="M76" i="6" s="1"/>
  <c r="J5" i="6"/>
  <c r="J12" i="6" s="1"/>
  <c r="V5" i="6"/>
  <c r="V9" i="6"/>
  <c r="P24" i="6"/>
  <c r="P45" i="6" s="1"/>
  <c r="X25" i="6"/>
  <c r="V26" i="6"/>
  <c r="X29" i="6"/>
  <c r="X45" i="6" s="1"/>
  <c r="AA45" i="6" s="1"/>
  <c r="X32" i="6"/>
  <c r="V32" i="6"/>
  <c r="X40" i="6"/>
  <c r="V40" i="6"/>
  <c r="AA46" i="6"/>
  <c r="R56" i="6"/>
  <c r="G62" i="6"/>
  <c r="I71" i="6"/>
  <c r="AA64" i="6"/>
  <c r="Y64" i="6"/>
  <c r="AA67" i="6"/>
  <c r="Y67" i="6"/>
  <c r="L76" i="6"/>
  <c r="R12" i="6"/>
  <c r="X13" i="6"/>
  <c r="X59" i="6"/>
  <c r="V59" i="6"/>
  <c r="M5" i="6"/>
  <c r="M12" i="6" s="1"/>
  <c r="X5" i="6"/>
  <c r="V6" i="6"/>
  <c r="V10" i="6"/>
  <c r="K77" i="6"/>
  <c r="K79" i="6" s="1"/>
  <c r="F23" i="6"/>
  <c r="F77" i="6" s="1"/>
  <c r="F79" i="6" s="1"/>
  <c r="G24" i="6"/>
  <c r="G45" i="6" s="1"/>
  <c r="S24" i="6"/>
  <c r="S45" i="6" s="1"/>
  <c r="V27" i="6"/>
  <c r="AA34" i="6"/>
  <c r="X35" i="6"/>
  <c r="V35" i="6"/>
  <c r="X37" i="6"/>
  <c r="M49" i="6"/>
  <c r="Y47" i="6"/>
  <c r="X48" i="6"/>
  <c r="L62" i="6"/>
  <c r="M57" i="6"/>
  <c r="M62" i="6" s="1"/>
  <c r="I76" i="6"/>
  <c r="Z12" i="6"/>
  <c r="X61" i="6"/>
  <c r="Y74" i="6"/>
  <c r="P13" i="6"/>
  <c r="P23" i="6" s="1"/>
  <c r="Z13" i="6"/>
  <c r="V15" i="6"/>
  <c r="V19" i="6"/>
  <c r="I45" i="6"/>
  <c r="I77" i="6" s="1"/>
  <c r="I79" i="6" s="1"/>
  <c r="X38" i="6"/>
  <c r="X41" i="6"/>
  <c r="X42" i="6"/>
  <c r="X55" i="6"/>
  <c r="O62" i="6"/>
  <c r="O71" i="6"/>
  <c r="P63" i="6"/>
  <c r="P71" i="6" s="1"/>
  <c r="AA24" i="6"/>
  <c r="X52" i="6"/>
  <c r="V52" i="6"/>
  <c r="V56" i="6" s="1"/>
  <c r="AA75" i="6"/>
  <c r="Y75" i="6"/>
  <c r="J24" i="6"/>
  <c r="J45" i="6" s="1"/>
  <c r="V24" i="6"/>
  <c r="R49" i="6"/>
  <c r="S46" i="6"/>
  <c r="S49" i="6" s="1"/>
  <c r="I56" i="6"/>
  <c r="J52" i="6"/>
  <c r="J56" i="6" s="1"/>
  <c r="P54" i="6"/>
  <c r="P56" i="6" s="1"/>
  <c r="X54" i="6"/>
  <c r="R62" i="6"/>
  <c r="S71" i="6"/>
  <c r="Y70" i="6"/>
  <c r="P76" i="6"/>
  <c r="X78" i="6"/>
  <c r="L49" i="6"/>
  <c r="I51" i="6"/>
  <c r="J50" i="6"/>
  <c r="J51" i="6" s="1"/>
  <c r="X60" i="6"/>
  <c r="P60" i="6"/>
  <c r="L45" i="6"/>
  <c r="L77" i="6" s="1"/>
  <c r="L79" i="6" s="1"/>
  <c r="W45" i="6"/>
  <c r="Z45" i="6" s="1"/>
  <c r="X33" i="6"/>
  <c r="X36" i="6"/>
  <c r="V36" i="6"/>
  <c r="X53" i="6"/>
  <c r="U56" i="6"/>
  <c r="X63" i="6"/>
  <c r="X65" i="6"/>
  <c r="L51" i="6"/>
  <c r="F56" i="6"/>
  <c r="I62" i="6"/>
  <c r="AA68" i="6"/>
  <c r="U76" i="6"/>
  <c r="V39" i="6"/>
  <c r="V43" i="6"/>
  <c r="P46" i="6"/>
  <c r="P49" i="6" s="1"/>
  <c r="Z46" i="6"/>
  <c r="V48" i="6"/>
  <c r="V49" i="6" s="1"/>
  <c r="U49" i="6"/>
  <c r="S50" i="6"/>
  <c r="S51" i="6" s="1"/>
  <c r="S52" i="6"/>
  <c r="S56" i="6" s="1"/>
  <c r="V57" i="6"/>
  <c r="M63" i="6"/>
  <c r="M71" i="6" s="1"/>
  <c r="Y69" i="6"/>
  <c r="M70" i="6"/>
  <c r="V75" i="6"/>
  <c r="X57" i="6"/>
  <c r="Z63" i="6"/>
  <c r="F71" i="6"/>
  <c r="J72" i="6"/>
  <c r="J76" i="6" s="1"/>
  <c r="V72" i="6"/>
  <c r="V76" i="6" s="1"/>
  <c r="J46" i="6"/>
  <c r="J49" i="6" s="1"/>
  <c r="M52" i="6"/>
  <c r="M56" i="6" s="1"/>
  <c r="P57" i="6"/>
  <c r="J23" i="5"/>
  <c r="AA17" i="5"/>
  <c r="Y17" i="5"/>
  <c r="AA21" i="5"/>
  <c r="Y21" i="5"/>
  <c r="AA6" i="5"/>
  <c r="Y6" i="5"/>
  <c r="M23" i="5"/>
  <c r="Y18" i="5"/>
  <c r="AA18" i="5"/>
  <c r="Y22" i="5"/>
  <c r="AA22" i="5"/>
  <c r="AA29" i="5"/>
  <c r="Y29" i="5"/>
  <c r="AA8" i="5"/>
  <c r="Y8" i="5"/>
  <c r="P12" i="5"/>
  <c r="Y14" i="5"/>
  <c r="AA14" i="5"/>
  <c r="AA25" i="5"/>
  <c r="Y25" i="5"/>
  <c r="AA30" i="5"/>
  <c r="Y30" i="5"/>
  <c r="Y9" i="5"/>
  <c r="AA9" i="5"/>
  <c r="AA16" i="5"/>
  <c r="Y16" i="5"/>
  <c r="S12" i="5"/>
  <c r="AA10" i="5"/>
  <c r="Y10" i="5"/>
  <c r="AA20" i="5"/>
  <c r="Y20" i="5"/>
  <c r="Y26" i="5"/>
  <c r="AA26" i="5"/>
  <c r="AA27" i="5"/>
  <c r="Y27" i="5"/>
  <c r="X15" i="5"/>
  <c r="X19" i="5"/>
  <c r="I23" i="5"/>
  <c r="I77" i="5" s="1"/>
  <c r="I79" i="5" s="1"/>
  <c r="L45" i="5"/>
  <c r="W45" i="5"/>
  <c r="Z45" i="5" s="1"/>
  <c r="V33" i="5"/>
  <c r="X33" i="5"/>
  <c r="O56" i="5"/>
  <c r="Y7" i="5"/>
  <c r="Y11" i="5"/>
  <c r="V13" i="5"/>
  <c r="S14" i="5"/>
  <c r="S23" i="5" s="1"/>
  <c r="V17" i="5"/>
  <c r="S18" i="5"/>
  <c r="M20" i="5"/>
  <c r="V21" i="5"/>
  <c r="S22" i="5"/>
  <c r="O45" i="5"/>
  <c r="O77" i="5" s="1"/>
  <c r="O79" i="5" s="1"/>
  <c r="Y24" i="5"/>
  <c r="Y28" i="5"/>
  <c r="V30" i="5"/>
  <c r="X35" i="5"/>
  <c r="V35" i="5"/>
  <c r="M49" i="5"/>
  <c r="L49" i="5"/>
  <c r="R51" i="5"/>
  <c r="S50" i="5"/>
  <c r="S51" i="5" s="1"/>
  <c r="X52" i="5"/>
  <c r="F62" i="5"/>
  <c r="U71" i="5"/>
  <c r="J5" i="5"/>
  <c r="J12" i="5" s="1"/>
  <c r="V5" i="5"/>
  <c r="V12" i="5" s="1"/>
  <c r="L23" i="5"/>
  <c r="L77" i="5" s="1"/>
  <c r="L79" i="5" s="1"/>
  <c r="P24" i="5"/>
  <c r="P45" i="5" s="1"/>
  <c r="Z24" i="5"/>
  <c r="V26" i="5"/>
  <c r="X36" i="5"/>
  <c r="V36" i="5"/>
  <c r="O49" i="5"/>
  <c r="P46" i="5"/>
  <c r="P49" i="5" s="1"/>
  <c r="Y50" i="5"/>
  <c r="Y51" i="5" s="1"/>
  <c r="X51" i="5"/>
  <c r="W56" i="5"/>
  <c r="Z56" i="5" s="1"/>
  <c r="AA59" i="5"/>
  <c r="AA60" i="5"/>
  <c r="Y60" i="5"/>
  <c r="F71" i="5"/>
  <c r="X70" i="5"/>
  <c r="M70" i="5"/>
  <c r="AA73" i="5"/>
  <c r="Y73" i="5"/>
  <c r="M45" i="5"/>
  <c r="Y58" i="5"/>
  <c r="AA58" i="5"/>
  <c r="X13" i="5"/>
  <c r="V14" i="5"/>
  <c r="F45" i="5"/>
  <c r="F77" i="5" s="1"/>
  <c r="F79" i="5" s="1"/>
  <c r="R45" i="5"/>
  <c r="R77" i="5" s="1"/>
  <c r="R79" i="5" s="1"/>
  <c r="V37" i="5"/>
  <c r="X37" i="5"/>
  <c r="X43" i="5"/>
  <c r="V43" i="5"/>
  <c r="X48" i="5"/>
  <c r="V48" i="5"/>
  <c r="X54" i="5"/>
  <c r="I62" i="5"/>
  <c r="G71" i="5"/>
  <c r="W71" i="5"/>
  <c r="Z71" i="5" s="1"/>
  <c r="Z63" i="5"/>
  <c r="AA65" i="5"/>
  <c r="Y65" i="5"/>
  <c r="X75" i="5"/>
  <c r="V75" i="5"/>
  <c r="X34" i="5"/>
  <c r="V34" i="5"/>
  <c r="R56" i="5"/>
  <c r="S52" i="5"/>
  <c r="S56" i="5" s="1"/>
  <c r="M5" i="5"/>
  <c r="M12" i="5" s="1"/>
  <c r="X5" i="5"/>
  <c r="V6" i="5"/>
  <c r="K77" i="5"/>
  <c r="K79" i="5" s="1"/>
  <c r="G24" i="5"/>
  <c r="G45" i="5" s="1"/>
  <c r="G77" i="5" s="1"/>
  <c r="G79" i="5" s="1"/>
  <c r="S24" i="5"/>
  <c r="S45" i="5" s="1"/>
  <c r="V27" i="5"/>
  <c r="X31" i="5"/>
  <c r="V31" i="5"/>
  <c r="X38" i="5"/>
  <c r="V38" i="5"/>
  <c r="X40" i="5"/>
  <c r="X42" i="5"/>
  <c r="AA44" i="5"/>
  <c r="X47" i="5"/>
  <c r="AA50" i="5"/>
  <c r="AA51" i="5" s="1"/>
  <c r="G56" i="5"/>
  <c r="O62" i="5"/>
  <c r="I71" i="5"/>
  <c r="P76" i="5"/>
  <c r="U76" i="5"/>
  <c r="W77" i="5"/>
  <c r="P13" i="5"/>
  <c r="P23" i="5" s="1"/>
  <c r="Z13" i="5"/>
  <c r="I45" i="5"/>
  <c r="U45" i="5"/>
  <c r="U77" i="5" s="1"/>
  <c r="U79" i="5" s="1"/>
  <c r="X39" i="5"/>
  <c r="V39" i="5"/>
  <c r="F51" i="5"/>
  <c r="G50" i="5"/>
  <c r="G51" i="5" s="1"/>
  <c r="AA55" i="5"/>
  <c r="Y55" i="5"/>
  <c r="R62" i="5"/>
  <c r="L71" i="5"/>
  <c r="M63" i="5"/>
  <c r="M71" i="5" s="1"/>
  <c r="X64" i="5"/>
  <c r="V64" i="5"/>
  <c r="V71" i="5" s="1"/>
  <c r="AA69" i="5"/>
  <c r="Y69" i="5"/>
  <c r="J24" i="5"/>
  <c r="J45" i="5" s="1"/>
  <c r="V24" i="5"/>
  <c r="X32" i="5"/>
  <c r="V32" i="5"/>
  <c r="L56" i="5"/>
  <c r="U62" i="5"/>
  <c r="X57" i="5"/>
  <c r="V57" i="5"/>
  <c r="X76" i="5"/>
  <c r="AA76" i="5" s="1"/>
  <c r="AA72" i="5"/>
  <c r="Y72" i="5"/>
  <c r="X41" i="5"/>
  <c r="V42" i="5"/>
  <c r="X46" i="5"/>
  <c r="V47" i="5"/>
  <c r="V49" i="5" s="1"/>
  <c r="P50" i="5"/>
  <c r="P51" i="5" s="1"/>
  <c r="Z50" i="5"/>
  <c r="Z51" i="5" s="1"/>
  <c r="P52" i="5"/>
  <c r="P56" i="5" s="1"/>
  <c r="Z52" i="5"/>
  <c r="X53" i="5"/>
  <c r="U56" i="5"/>
  <c r="G57" i="5"/>
  <c r="G62" i="5" s="1"/>
  <c r="S57" i="5"/>
  <c r="S62" i="5" s="1"/>
  <c r="X61" i="5"/>
  <c r="J63" i="5"/>
  <c r="J71" i="5" s="1"/>
  <c r="L76" i="5"/>
  <c r="X78" i="5"/>
  <c r="Z46" i="5"/>
  <c r="U49" i="5"/>
  <c r="U51" i="5"/>
  <c r="X63" i="5"/>
  <c r="X74" i="5"/>
  <c r="F76" i="5"/>
  <c r="F49" i="5"/>
  <c r="S72" i="5"/>
  <c r="S76" i="5" s="1"/>
  <c r="V40" i="5"/>
  <c r="V44" i="5"/>
  <c r="S46" i="5"/>
  <c r="S49" i="5" s="1"/>
  <c r="J50" i="5"/>
  <c r="J51" i="5" s="1"/>
  <c r="V50" i="5"/>
  <c r="V51" i="5" s="1"/>
  <c r="J52" i="5"/>
  <c r="J56" i="5" s="1"/>
  <c r="V52" i="5"/>
  <c r="V56" i="5" s="1"/>
  <c r="M57" i="5"/>
  <c r="M62" i="5" s="1"/>
  <c r="V59" i="5"/>
  <c r="P63" i="5"/>
  <c r="P71" i="5" s="1"/>
  <c r="Y67" i="5"/>
  <c r="J72" i="5"/>
  <c r="J76" i="5" s="1"/>
  <c r="V72" i="5"/>
  <c r="J46" i="5"/>
  <c r="J49" i="5" s="1"/>
  <c r="M52" i="5"/>
  <c r="M56" i="5" s="1"/>
  <c r="P57" i="5"/>
  <c r="P62" i="5" s="1"/>
  <c r="Z57" i="5"/>
  <c r="G12" i="4"/>
  <c r="Z12" i="4"/>
  <c r="AA14" i="4"/>
  <c r="Y14" i="4"/>
  <c r="X23" i="4"/>
  <c r="AA23" i="4" s="1"/>
  <c r="AA73" i="4"/>
  <c r="Y73" i="4"/>
  <c r="Y15" i="4"/>
  <c r="AA15" i="4"/>
  <c r="AA16" i="4"/>
  <c r="Y16" i="4"/>
  <c r="Y7" i="4"/>
  <c r="AA7" i="4"/>
  <c r="AA22" i="4"/>
  <c r="Y22" i="4"/>
  <c r="J12" i="4"/>
  <c r="M23" i="4"/>
  <c r="AA18" i="4"/>
  <c r="Y18" i="4"/>
  <c r="AA10" i="4"/>
  <c r="Y10" i="4"/>
  <c r="AA9" i="4"/>
  <c r="Y9" i="4"/>
  <c r="Y11" i="4"/>
  <c r="AA11" i="4"/>
  <c r="Y19" i="4"/>
  <c r="AA19" i="4"/>
  <c r="AA20" i="4"/>
  <c r="Y20" i="4"/>
  <c r="X8" i="4"/>
  <c r="I12" i="4"/>
  <c r="I77" i="4" s="1"/>
  <c r="I79" i="4" s="1"/>
  <c r="P45" i="4"/>
  <c r="X25" i="4"/>
  <c r="X29" i="4"/>
  <c r="X35" i="4"/>
  <c r="V35" i="4"/>
  <c r="X37" i="4"/>
  <c r="X40" i="4"/>
  <c r="V40" i="4"/>
  <c r="M49" i="4"/>
  <c r="X48" i="4"/>
  <c r="V48" i="4"/>
  <c r="L49" i="4"/>
  <c r="F51" i="4"/>
  <c r="G50" i="4"/>
  <c r="G51" i="4" s="1"/>
  <c r="X53" i="4"/>
  <c r="Y54" i="4"/>
  <c r="F62" i="4"/>
  <c r="AA58" i="4"/>
  <c r="Y60" i="4"/>
  <c r="G71" i="4"/>
  <c r="W71" i="4"/>
  <c r="Z71" i="4" s="1"/>
  <c r="Z63" i="4"/>
  <c r="X64" i="4"/>
  <c r="V64" i="4"/>
  <c r="V71" i="4" s="1"/>
  <c r="AA69" i="4"/>
  <c r="Y69" i="4"/>
  <c r="R12" i="4"/>
  <c r="X5" i="4"/>
  <c r="M9" i="4"/>
  <c r="M12" i="4" s="1"/>
  <c r="Y13" i="4"/>
  <c r="G24" i="4"/>
  <c r="G45" i="4" s="1"/>
  <c r="X31" i="4"/>
  <c r="V38" i="4"/>
  <c r="L12" i="4"/>
  <c r="T77" i="4"/>
  <c r="T79" i="4" s="1"/>
  <c r="P13" i="4"/>
  <c r="P23" i="4" s="1"/>
  <c r="Z13" i="4"/>
  <c r="V15" i="4"/>
  <c r="V23" i="4" s="1"/>
  <c r="G16" i="4"/>
  <c r="G23" i="4" s="1"/>
  <c r="V19" i="4"/>
  <c r="I45" i="4"/>
  <c r="U45" i="4"/>
  <c r="U77" i="4" s="1"/>
  <c r="U79" i="4" s="1"/>
  <c r="X33" i="4"/>
  <c r="X36" i="4"/>
  <c r="V36" i="4"/>
  <c r="V46" i="4"/>
  <c r="V49" i="4" s="1"/>
  <c r="U49" i="4"/>
  <c r="X52" i="4"/>
  <c r="AA54" i="4"/>
  <c r="R56" i="4"/>
  <c r="S58" i="4"/>
  <c r="Y61" i="4"/>
  <c r="L71" i="4"/>
  <c r="M63" i="4"/>
  <c r="P72" i="4"/>
  <c r="P76" i="4" s="1"/>
  <c r="X75" i="4"/>
  <c r="V75" i="4"/>
  <c r="O49" i="4"/>
  <c r="O77" i="4" s="1"/>
  <c r="O79" i="4" s="1"/>
  <c r="P46" i="4"/>
  <c r="P49" i="4" s="1"/>
  <c r="S7" i="4"/>
  <c r="V10" i="4"/>
  <c r="V12" i="4" s="1"/>
  <c r="S11" i="4"/>
  <c r="S24" i="4"/>
  <c r="S45" i="4" s="1"/>
  <c r="X26" i="4"/>
  <c r="P5" i="4"/>
  <c r="P12" i="4" s="1"/>
  <c r="Z5" i="4"/>
  <c r="X6" i="4"/>
  <c r="AA13" i="4"/>
  <c r="AA17" i="4"/>
  <c r="AA21" i="4"/>
  <c r="J24" i="4"/>
  <c r="J45" i="4" s="1"/>
  <c r="V24" i="4"/>
  <c r="Z26" i="4"/>
  <c r="X27" i="4"/>
  <c r="AA30" i="4"/>
  <c r="X34" i="4"/>
  <c r="Y38" i="4"/>
  <c r="X41" i="4"/>
  <c r="X42" i="4"/>
  <c r="AA44" i="4"/>
  <c r="W56" i="4"/>
  <c r="Z56" i="4" s="1"/>
  <c r="F56" i="4"/>
  <c r="O62" i="4"/>
  <c r="P57" i="4"/>
  <c r="X70" i="4"/>
  <c r="M70" i="4"/>
  <c r="X72" i="4"/>
  <c r="J74" i="4"/>
  <c r="J76" i="4" s="1"/>
  <c r="G62" i="4"/>
  <c r="S13" i="4"/>
  <c r="S23" i="4" s="1"/>
  <c r="V16" i="4"/>
  <c r="V20" i="4"/>
  <c r="I23" i="4"/>
  <c r="L45" i="4"/>
  <c r="V34" i="4"/>
  <c r="X39" i="4"/>
  <c r="V39" i="4"/>
  <c r="G49" i="4"/>
  <c r="X46" i="4"/>
  <c r="X47" i="4"/>
  <c r="R51" i="4"/>
  <c r="S50" i="4"/>
  <c r="S51" i="4" s="1"/>
  <c r="L51" i="4"/>
  <c r="G56" i="4"/>
  <c r="Z52" i="4"/>
  <c r="U56" i="4"/>
  <c r="R62" i="4"/>
  <c r="X78" i="4"/>
  <c r="M45" i="4"/>
  <c r="X24" i="4"/>
  <c r="X28" i="4"/>
  <c r="X32" i="4"/>
  <c r="V32" i="4"/>
  <c r="I49" i="4"/>
  <c r="J46" i="4"/>
  <c r="J49" i="4" s="1"/>
  <c r="X50" i="4"/>
  <c r="I56" i="4"/>
  <c r="X55" i="4"/>
  <c r="S62" i="4"/>
  <c r="U71" i="4"/>
  <c r="V76" i="4"/>
  <c r="U76" i="4"/>
  <c r="P60" i="4"/>
  <c r="X43" i="4"/>
  <c r="V43" i="4"/>
  <c r="L56" i="4"/>
  <c r="M52" i="4"/>
  <c r="M56" i="4" s="1"/>
  <c r="V55" i="4"/>
  <c r="U62" i="4"/>
  <c r="X57" i="4"/>
  <c r="V57" i="4"/>
  <c r="X59" i="4"/>
  <c r="I62" i="4"/>
  <c r="W76" i="4"/>
  <c r="Z76" i="4" s="1"/>
  <c r="Z46" i="4"/>
  <c r="U51" i="4"/>
  <c r="X63" i="4"/>
  <c r="X74" i="4"/>
  <c r="F76" i="4"/>
  <c r="F49" i="4"/>
  <c r="F77" i="4" s="1"/>
  <c r="F79" i="4" s="1"/>
  <c r="X65" i="4"/>
  <c r="S72" i="4"/>
  <c r="S76" i="4" s="1"/>
  <c r="V44" i="4"/>
  <c r="S46" i="4"/>
  <c r="S49" i="4" s="1"/>
  <c r="J50" i="4"/>
  <c r="J51" i="4" s="1"/>
  <c r="V50" i="4"/>
  <c r="V51" i="4" s="1"/>
  <c r="J52" i="4"/>
  <c r="J56" i="4" s="1"/>
  <c r="V52" i="4"/>
  <c r="V56" i="4" s="1"/>
  <c r="M57" i="4"/>
  <c r="M62" i="4" s="1"/>
  <c r="V59" i="4"/>
  <c r="Y67" i="4"/>
  <c r="F71" i="4"/>
  <c r="O71" i="4"/>
  <c r="Z57" i="4"/>
  <c r="R76" i="4"/>
  <c r="AA11" i="3"/>
  <c r="Y11" i="3"/>
  <c r="AA16" i="3"/>
  <c r="Y16" i="3"/>
  <c r="AA22" i="3"/>
  <c r="Y22" i="3"/>
  <c r="AA29" i="3"/>
  <c r="Y29" i="3"/>
  <c r="Z12" i="3"/>
  <c r="AA8" i="3"/>
  <c r="Y8" i="3"/>
  <c r="AA20" i="3"/>
  <c r="Y20" i="3"/>
  <c r="AA30" i="3"/>
  <c r="Y30" i="3"/>
  <c r="J12" i="3"/>
  <c r="AA7" i="3"/>
  <c r="Y7" i="3"/>
  <c r="Y9" i="3"/>
  <c r="AA9" i="3"/>
  <c r="M23" i="3"/>
  <c r="Y17" i="3"/>
  <c r="AA17" i="3"/>
  <c r="Y21" i="3"/>
  <c r="AA21" i="3"/>
  <c r="AA18" i="3"/>
  <c r="Y18" i="3"/>
  <c r="AA28" i="3"/>
  <c r="Y28" i="3"/>
  <c r="AA25" i="3"/>
  <c r="Y25" i="3"/>
  <c r="Y26" i="3"/>
  <c r="AA26" i="3"/>
  <c r="S23" i="3"/>
  <c r="Y5" i="3"/>
  <c r="X12" i="3"/>
  <c r="AA5" i="3"/>
  <c r="AA14" i="3"/>
  <c r="Y14" i="3"/>
  <c r="J45" i="3"/>
  <c r="X6" i="3"/>
  <c r="X10" i="3"/>
  <c r="U12" i="3"/>
  <c r="X27" i="3"/>
  <c r="AA38" i="3"/>
  <c r="Y38" i="3"/>
  <c r="Y50" i="3"/>
  <c r="Y51" i="3" s="1"/>
  <c r="X51" i="3"/>
  <c r="AA54" i="3"/>
  <c r="Y54" i="3"/>
  <c r="X73" i="3"/>
  <c r="F12" i="3"/>
  <c r="X43" i="3"/>
  <c r="V43" i="3"/>
  <c r="U62" i="3"/>
  <c r="X57" i="3"/>
  <c r="V57" i="3"/>
  <c r="W71" i="3"/>
  <c r="Z71" i="3" s="1"/>
  <c r="Z63" i="3"/>
  <c r="S5" i="3"/>
  <c r="S12" i="3" s="1"/>
  <c r="S77" i="3" s="1"/>
  <c r="S79" i="3" s="1"/>
  <c r="P6" i="3"/>
  <c r="P12" i="3" s="1"/>
  <c r="P77" i="3" s="1"/>
  <c r="P79" i="3" s="1"/>
  <c r="M7" i="3"/>
  <c r="V8" i="3"/>
  <c r="V12" i="3" s="1"/>
  <c r="S9" i="3"/>
  <c r="M11" i="3"/>
  <c r="Y15" i="3"/>
  <c r="Y19" i="3"/>
  <c r="M24" i="3"/>
  <c r="M45" i="3" s="1"/>
  <c r="X24" i="3"/>
  <c r="V25" i="3"/>
  <c r="M28" i="3"/>
  <c r="V29" i="3"/>
  <c r="V31" i="3"/>
  <c r="V45" i="3" s="1"/>
  <c r="X33" i="3"/>
  <c r="X36" i="3"/>
  <c r="V36" i="3"/>
  <c r="X39" i="3"/>
  <c r="V39" i="3"/>
  <c r="X44" i="3"/>
  <c r="F51" i="3"/>
  <c r="G50" i="3"/>
  <c r="G51" i="3" s="1"/>
  <c r="R56" i="3"/>
  <c r="S52" i="3"/>
  <c r="S56" i="3" s="1"/>
  <c r="F62" i="3"/>
  <c r="Y61" i="3"/>
  <c r="AA65" i="3"/>
  <c r="Y65" i="3"/>
  <c r="X70" i="3"/>
  <c r="M70" i="3"/>
  <c r="AA72" i="3"/>
  <c r="H77" i="3"/>
  <c r="H79" i="3" s="1"/>
  <c r="V13" i="3"/>
  <c r="V23" i="3" s="1"/>
  <c r="V17" i="3"/>
  <c r="O45" i="3"/>
  <c r="O77" i="3" s="1"/>
  <c r="O79" i="3" s="1"/>
  <c r="V30" i="3"/>
  <c r="X34" i="3"/>
  <c r="X40" i="3"/>
  <c r="AA46" i="3"/>
  <c r="X47" i="3"/>
  <c r="X49" i="3" s="1"/>
  <c r="AA49" i="3" s="1"/>
  <c r="AA50" i="3"/>
  <c r="AA51" i="3" s="1"/>
  <c r="X52" i="3"/>
  <c r="G62" i="3"/>
  <c r="L71" i="3"/>
  <c r="M63" i="3"/>
  <c r="X64" i="3"/>
  <c r="V64" i="3"/>
  <c r="V71" i="3" s="1"/>
  <c r="X75" i="3"/>
  <c r="V75" i="3"/>
  <c r="Q77" i="3"/>
  <c r="Q79" i="3" s="1"/>
  <c r="L23" i="3"/>
  <c r="P24" i="3"/>
  <c r="P45" i="3" s="1"/>
  <c r="Z24" i="3"/>
  <c r="V26" i="3"/>
  <c r="Y31" i="3"/>
  <c r="V34" i="3"/>
  <c r="I49" i="3"/>
  <c r="Y46" i="3"/>
  <c r="L49" i="3"/>
  <c r="W56" i="3"/>
  <c r="Z56" i="3" s="1"/>
  <c r="AA55" i="3"/>
  <c r="Y55" i="3"/>
  <c r="J62" i="3"/>
  <c r="Y72" i="3"/>
  <c r="R12" i="3"/>
  <c r="X13" i="3"/>
  <c r="V14" i="3"/>
  <c r="F45" i="3"/>
  <c r="X32" i="3"/>
  <c r="V32" i="3"/>
  <c r="R45" i="3"/>
  <c r="X48" i="3"/>
  <c r="V48" i="3"/>
  <c r="V49" i="3" s="1"/>
  <c r="G56" i="3"/>
  <c r="V55" i="3"/>
  <c r="AA69" i="3"/>
  <c r="Y69" i="3"/>
  <c r="I76" i="3"/>
  <c r="M5" i="3"/>
  <c r="M12" i="3" s="1"/>
  <c r="G24" i="3"/>
  <c r="G45" i="3" s="1"/>
  <c r="G77" i="3" s="1"/>
  <c r="G79" i="3" s="1"/>
  <c r="M49" i="3"/>
  <c r="O62" i="3"/>
  <c r="Y60" i="3"/>
  <c r="I62" i="3"/>
  <c r="U76" i="3"/>
  <c r="X78" i="3"/>
  <c r="AA74" i="3"/>
  <c r="Y74" i="3"/>
  <c r="T77" i="3"/>
  <c r="T79" i="3" s="1"/>
  <c r="P13" i="3"/>
  <c r="P23" i="3" s="1"/>
  <c r="Z13" i="3"/>
  <c r="I45" i="3"/>
  <c r="I77" i="3" s="1"/>
  <c r="I79" i="3" s="1"/>
  <c r="U45" i="3"/>
  <c r="X35" i="3"/>
  <c r="V35" i="3"/>
  <c r="X37" i="3"/>
  <c r="X41" i="3"/>
  <c r="X42" i="3"/>
  <c r="O49" i="3"/>
  <c r="P46" i="3"/>
  <c r="P49" i="3" s="1"/>
  <c r="R51" i="3"/>
  <c r="S50" i="3"/>
  <c r="S51" i="3" s="1"/>
  <c r="L56" i="3"/>
  <c r="L77" i="3" s="1"/>
  <c r="L79" i="3" s="1"/>
  <c r="R62" i="3"/>
  <c r="X59" i="3"/>
  <c r="U71" i="3"/>
  <c r="Z46" i="3"/>
  <c r="U49" i="3"/>
  <c r="U51" i="3"/>
  <c r="X63" i="3"/>
  <c r="F76" i="3"/>
  <c r="F49" i="3"/>
  <c r="S72" i="3"/>
  <c r="S76" i="3" s="1"/>
  <c r="V40" i="3"/>
  <c r="V44" i="3"/>
  <c r="S46" i="3"/>
  <c r="S49" i="3" s="1"/>
  <c r="J50" i="3"/>
  <c r="J51" i="3" s="1"/>
  <c r="V50" i="3"/>
  <c r="V51" i="3" s="1"/>
  <c r="J52" i="3"/>
  <c r="J56" i="3" s="1"/>
  <c r="V52" i="3"/>
  <c r="V56" i="3" s="1"/>
  <c r="M57" i="3"/>
  <c r="M62" i="3" s="1"/>
  <c r="V59" i="3"/>
  <c r="P63" i="3"/>
  <c r="P71" i="3" s="1"/>
  <c r="J72" i="3"/>
  <c r="J76" i="3" s="1"/>
  <c r="V72" i="3"/>
  <c r="V76" i="3" s="1"/>
  <c r="J46" i="3"/>
  <c r="J49" i="3" s="1"/>
  <c r="M52" i="3"/>
  <c r="M56" i="3" s="1"/>
  <c r="P57" i="3"/>
  <c r="P62" i="3" s="1"/>
  <c r="Z57" i="3"/>
  <c r="Y5" i="2"/>
  <c r="AA5" i="2"/>
  <c r="AA11" i="2"/>
  <c r="Y11" i="2"/>
  <c r="Y13" i="2"/>
  <c r="X23" i="2"/>
  <c r="AA23" i="2" s="1"/>
  <c r="AA13" i="2"/>
  <c r="AA22" i="2"/>
  <c r="Y22" i="2"/>
  <c r="Y17" i="2"/>
  <c r="AA17" i="2"/>
  <c r="Z12" i="2"/>
  <c r="AA8" i="2"/>
  <c r="Y8" i="2"/>
  <c r="Y21" i="2"/>
  <c r="AA21" i="2"/>
  <c r="AA24" i="2"/>
  <c r="Y24" i="2"/>
  <c r="V49" i="2"/>
  <c r="J12" i="2"/>
  <c r="Y9" i="2"/>
  <c r="AA9" i="2"/>
  <c r="G23" i="2"/>
  <c r="G77" i="2" s="1"/>
  <c r="G79" i="2" s="1"/>
  <c r="AA28" i="2"/>
  <c r="Y28" i="2"/>
  <c r="Y31" i="2"/>
  <c r="AA31" i="2"/>
  <c r="J23" i="2"/>
  <c r="V12" i="2"/>
  <c r="AA25" i="2"/>
  <c r="Y25" i="2"/>
  <c r="P12" i="2"/>
  <c r="P77" i="2" s="1"/>
  <c r="P79" i="2" s="1"/>
  <c r="AA14" i="2"/>
  <c r="Y14" i="2"/>
  <c r="AA16" i="2"/>
  <c r="Y16" i="2"/>
  <c r="Y26" i="2"/>
  <c r="AA26" i="2"/>
  <c r="AA29" i="2"/>
  <c r="Y29" i="2"/>
  <c r="AA7" i="2"/>
  <c r="Y7" i="2"/>
  <c r="AA18" i="2"/>
  <c r="Y18" i="2"/>
  <c r="AA20" i="2"/>
  <c r="Y20" i="2"/>
  <c r="Y30" i="2"/>
  <c r="AA30" i="2"/>
  <c r="X6" i="2"/>
  <c r="X10" i="2"/>
  <c r="E77" i="2"/>
  <c r="E79" i="2" s="1"/>
  <c r="U12" i="2"/>
  <c r="J45" i="2"/>
  <c r="X27" i="2"/>
  <c r="X32" i="2"/>
  <c r="AA72" i="2"/>
  <c r="Y72" i="2"/>
  <c r="F12" i="2"/>
  <c r="U45" i="2"/>
  <c r="R49" i="2"/>
  <c r="S46" i="2"/>
  <c r="S49" i="2" s="1"/>
  <c r="AA60" i="2"/>
  <c r="Y60" i="2"/>
  <c r="F62" i="2"/>
  <c r="G61" i="2"/>
  <c r="G62" i="2" s="1"/>
  <c r="O71" i="2"/>
  <c r="O77" i="2" s="1"/>
  <c r="O79" i="2" s="1"/>
  <c r="P63" i="2"/>
  <c r="P71" i="2" s="1"/>
  <c r="S5" i="2"/>
  <c r="S12" i="2" s="1"/>
  <c r="V8" i="2"/>
  <c r="Y15" i="2"/>
  <c r="Y19" i="2"/>
  <c r="R23" i="2"/>
  <c r="R77" i="2" s="1"/>
  <c r="R79" i="2" s="1"/>
  <c r="M24" i="2"/>
  <c r="M45" i="2" s="1"/>
  <c r="V25" i="2"/>
  <c r="V29" i="2"/>
  <c r="V45" i="2" s="1"/>
  <c r="X35" i="2"/>
  <c r="V35" i="2"/>
  <c r="Y42" i="2"/>
  <c r="Y54" i="2"/>
  <c r="L62" i="2"/>
  <c r="M57" i="2"/>
  <c r="AA61" i="2"/>
  <c r="J76" i="2"/>
  <c r="H77" i="2"/>
  <c r="H79" i="2" s="1"/>
  <c r="O45" i="2"/>
  <c r="X33" i="2"/>
  <c r="Y37" i="2"/>
  <c r="X43" i="2"/>
  <c r="X50" i="2"/>
  <c r="V50" i="2"/>
  <c r="V51" i="2" s="1"/>
  <c r="U51" i="2"/>
  <c r="R56" i="2"/>
  <c r="X59" i="2"/>
  <c r="V59" i="2"/>
  <c r="Q77" i="2"/>
  <c r="Q79" i="2" s="1"/>
  <c r="L23" i="2"/>
  <c r="L77" i="2" s="1"/>
  <c r="L79" i="2" s="1"/>
  <c r="Z24" i="2"/>
  <c r="X38" i="2"/>
  <c r="V38" i="2"/>
  <c r="X40" i="2"/>
  <c r="G49" i="2"/>
  <c r="W49" i="2"/>
  <c r="Z49" i="2" s="1"/>
  <c r="F49" i="2"/>
  <c r="X52" i="2"/>
  <c r="V52" i="2"/>
  <c r="U56" i="2"/>
  <c r="P62" i="2"/>
  <c r="X63" i="2"/>
  <c r="AA65" i="2"/>
  <c r="Y65" i="2"/>
  <c r="X75" i="2"/>
  <c r="V14" i="2"/>
  <c r="V23" i="2" s="1"/>
  <c r="V18" i="2"/>
  <c r="V22" i="2"/>
  <c r="F45" i="2"/>
  <c r="R45" i="2"/>
  <c r="X41" i="2"/>
  <c r="X53" i="2"/>
  <c r="AA55" i="2"/>
  <c r="Y55" i="2"/>
  <c r="W71" i="2"/>
  <c r="Z71" i="2" s="1"/>
  <c r="AA70" i="2"/>
  <c r="Y70" i="2"/>
  <c r="G76" i="2"/>
  <c r="M5" i="2"/>
  <c r="M12" i="2" s="1"/>
  <c r="G24" i="2"/>
  <c r="G45" i="2" s="1"/>
  <c r="S24" i="2"/>
  <c r="S45" i="2" s="1"/>
  <c r="V41" i="2"/>
  <c r="J49" i="2"/>
  <c r="I51" i="2"/>
  <c r="J50" i="2"/>
  <c r="J51" i="2" s="1"/>
  <c r="G56" i="2"/>
  <c r="U62" i="2"/>
  <c r="G71" i="2"/>
  <c r="AA67" i="2"/>
  <c r="Y67" i="2"/>
  <c r="Z13" i="2"/>
  <c r="I45" i="2"/>
  <c r="I77" i="2" s="1"/>
  <c r="I79" i="2" s="1"/>
  <c r="X34" i="2"/>
  <c r="V34" i="2"/>
  <c r="X36" i="2"/>
  <c r="X39" i="2"/>
  <c r="V39" i="2"/>
  <c r="X44" i="2"/>
  <c r="AA48" i="2"/>
  <c r="Y48" i="2"/>
  <c r="I56" i="2"/>
  <c r="J52" i="2"/>
  <c r="J56" i="2" s="1"/>
  <c r="W62" i="2"/>
  <c r="Z62" i="2" s="1"/>
  <c r="Z57" i="2"/>
  <c r="X64" i="2"/>
  <c r="V42" i="2"/>
  <c r="M46" i="2"/>
  <c r="M49" i="2" s="1"/>
  <c r="X46" i="2"/>
  <c r="V47" i="2"/>
  <c r="P50" i="2"/>
  <c r="P51" i="2" s="1"/>
  <c r="Z50" i="2"/>
  <c r="Z51" i="2" s="1"/>
  <c r="P52" i="2"/>
  <c r="P56" i="2" s="1"/>
  <c r="Z52" i="2"/>
  <c r="V54" i="2"/>
  <c r="S57" i="2"/>
  <c r="S62" i="2" s="1"/>
  <c r="J63" i="2"/>
  <c r="V63" i="2"/>
  <c r="V71" i="2" s="1"/>
  <c r="S64" i="2"/>
  <c r="S71" i="2" s="1"/>
  <c r="Y66" i="2"/>
  <c r="J70" i="2"/>
  <c r="V74" i="2"/>
  <c r="V76" i="2" s="1"/>
  <c r="S75" i="2"/>
  <c r="S76" i="2" s="1"/>
  <c r="L76" i="2"/>
  <c r="X78" i="2"/>
  <c r="F56" i="2"/>
  <c r="I62" i="2"/>
  <c r="AA68" i="2"/>
  <c r="P72" i="2"/>
  <c r="P76" i="2" s="1"/>
  <c r="Z72" i="2"/>
  <c r="X73" i="2"/>
  <c r="V43" i="2"/>
  <c r="P46" i="2"/>
  <c r="P49" i="2" s="1"/>
  <c r="Z46" i="2"/>
  <c r="V48" i="2"/>
  <c r="S52" i="2"/>
  <c r="S56" i="2" s="1"/>
  <c r="V57" i="2"/>
  <c r="V62" i="2" s="1"/>
  <c r="M63" i="2"/>
  <c r="M71" i="2" s="1"/>
  <c r="X57" i="2"/>
  <c r="X58" i="2"/>
  <c r="M60" i="2"/>
  <c r="M72" i="2"/>
  <c r="M76" i="2" s="1"/>
  <c r="L77" i="1" l="1"/>
  <c r="L79" i="1" s="1"/>
  <c r="Y5" i="1"/>
  <c r="Z5" i="1"/>
  <c r="O77" i="1"/>
  <c r="O79" i="1" s="1"/>
  <c r="V71" i="1"/>
  <c r="R77" i="1"/>
  <c r="R79" i="1" s="1"/>
  <c r="T77" i="1"/>
  <c r="T79" i="1" s="1"/>
  <c r="AA49" i="1"/>
  <c r="I77" i="1"/>
  <c r="I79" i="1" s="1"/>
  <c r="Y23" i="1"/>
  <c r="W23" i="1"/>
  <c r="Z23" i="1" s="1"/>
  <c r="Z12" i="1"/>
  <c r="J77" i="1"/>
  <c r="J79" i="1" s="1"/>
  <c r="M71" i="1"/>
  <c r="M77" i="1" s="1"/>
  <c r="M79" i="1" s="1"/>
  <c r="X45" i="1"/>
  <c r="AA45" i="1" s="1"/>
  <c r="X12" i="1"/>
  <c r="X62" i="1"/>
  <c r="AA62" i="1" s="1"/>
  <c r="M45" i="1"/>
  <c r="V45" i="1"/>
  <c r="P77" i="1"/>
  <c r="P79" i="1" s="1"/>
  <c r="S77" i="1"/>
  <c r="S79" i="1" s="1"/>
  <c r="X76" i="1"/>
  <c r="AA76" i="1" s="1"/>
  <c r="F77" i="1"/>
  <c r="F79" i="1" s="1"/>
  <c r="X56" i="1"/>
  <c r="AA56" i="1" s="1"/>
  <c r="U77" i="1"/>
  <c r="U79" i="1" s="1"/>
  <c r="G77" i="1"/>
  <c r="G79" i="1" s="1"/>
  <c r="X71" i="1"/>
  <c r="AA71" i="1" s="1"/>
  <c r="Y71" i="1"/>
  <c r="Y49" i="1"/>
  <c r="Y56" i="1"/>
  <c r="S77" i="13"/>
  <c r="S79" i="13" s="1"/>
  <c r="AA31" i="13"/>
  <c r="Y31" i="13"/>
  <c r="AA40" i="13"/>
  <c r="Y40" i="13"/>
  <c r="AA25" i="13"/>
  <c r="Y25" i="13"/>
  <c r="Y45" i="13" s="1"/>
  <c r="AA42" i="13"/>
  <c r="Y42" i="13"/>
  <c r="X49" i="13"/>
  <c r="AA49" i="13" s="1"/>
  <c r="Y46" i="13"/>
  <c r="AA46" i="13"/>
  <c r="Y50" i="13"/>
  <c r="Y51" i="13" s="1"/>
  <c r="X51" i="13"/>
  <c r="AA50" i="13"/>
  <c r="AA51" i="13" s="1"/>
  <c r="W79" i="13"/>
  <c r="Z79" i="13" s="1"/>
  <c r="Z77" i="13"/>
  <c r="Y32" i="13"/>
  <c r="AA32" i="13"/>
  <c r="Y61" i="13"/>
  <c r="AA61" i="13"/>
  <c r="Y59" i="13"/>
  <c r="AA59" i="13"/>
  <c r="AA5" i="13"/>
  <c r="Y5" i="13"/>
  <c r="Y12" i="13" s="1"/>
  <c r="X12" i="13"/>
  <c r="AA47" i="13"/>
  <c r="Y47" i="13"/>
  <c r="AA57" i="13"/>
  <c r="Y57" i="13"/>
  <c r="Y62" i="13" s="1"/>
  <c r="X62" i="13"/>
  <c r="AA62" i="13" s="1"/>
  <c r="AA54" i="13"/>
  <c r="Y54" i="13"/>
  <c r="M12" i="13"/>
  <c r="AA38" i="13"/>
  <c r="Y38" i="13"/>
  <c r="AA39" i="13"/>
  <c r="Y39" i="13"/>
  <c r="Y58" i="13"/>
  <c r="AA58" i="13"/>
  <c r="AA35" i="13"/>
  <c r="Y35" i="13"/>
  <c r="V12" i="13"/>
  <c r="V77" i="13" s="1"/>
  <c r="V79" i="13" s="1"/>
  <c r="AA26" i="13"/>
  <c r="Y26" i="13"/>
  <c r="P62" i="13"/>
  <c r="P77" i="13" s="1"/>
  <c r="P79" i="13" s="1"/>
  <c r="AA73" i="13"/>
  <c r="Y73" i="13"/>
  <c r="Y76" i="13" s="1"/>
  <c r="Y44" i="13"/>
  <c r="AA44" i="13"/>
  <c r="X76" i="13"/>
  <c r="AA76" i="13" s="1"/>
  <c r="AA60" i="13"/>
  <c r="Y60" i="13"/>
  <c r="Y36" i="13"/>
  <c r="AA36" i="13"/>
  <c r="Y53" i="13"/>
  <c r="AA53" i="13"/>
  <c r="X23" i="13"/>
  <c r="AA23" i="13" s="1"/>
  <c r="AA13" i="13"/>
  <c r="Y13" i="13"/>
  <c r="Y23" i="13" s="1"/>
  <c r="Y52" i="13"/>
  <c r="Y56" i="13" s="1"/>
  <c r="AA52" i="13"/>
  <c r="X56" i="13"/>
  <c r="AA56" i="13" s="1"/>
  <c r="Y41" i="13"/>
  <c r="AA41" i="13"/>
  <c r="AA34" i="13"/>
  <c r="Y34" i="13"/>
  <c r="AA33" i="13"/>
  <c r="Y33" i="13"/>
  <c r="AA43" i="13"/>
  <c r="Y43" i="13"/>
  <c r="AA55" i="13"/>
  <c r="Y55" i="13"/>
  <c r="AA30" i="13"/>
  <c r="Y30" i="13"/>
  <c r="M23" i="13"/>
  <c r="X45" i="13"/>
  <c r="AA45" i="13" s="1"/>
  <c r="AA12" i="12"/>
  <c r="AA78" i="12"/>
  <c r="Y78" i="12"/>
  <c r="AA54" i="12"/>
  <c r="Y54" i="12"/>
  <c r="Y56" i="12" s="1"/>
  <c r="U77" i="12"/>
  <c r="U79" i="12" s="1"/>
  <c r="AA74" i="12"/>
  <c r="Y74" i="12"/>
  <c r="AA32" i="12"/>
  <c r="Y32" i="12"/>
  <c r="R77" i="12"/>
  <c r="R79" i="12" s="1"/>
  <c r="AA31" i="12"/>
  <c r="Y31" i="12"/>
  <c r="F77" i="12"/>
  <c r="F79" i="12" s="1"/>
  <c r="AA34" i="12"/>
  <c r="Y34" i="12"/>
  <c r="AA14" i="12"/>
  <c r="Y14" i="12"/>
  <c r="AA70" i="12"/>
  <c r="Y70" i="12"/>
  <c r="AA43" i="12"/>
  <c r="Y43" i="12"/>
  <c r="AA10" i="12"/>
  <c r="Y10" i="12"/>
  <c r="AA22" i="12"/>
  <c r="Y22" i="12"/>
  <c r="M56" i="12"/>
  <c r="X49" i="12"/>
  <c r="AA49" i="12" s="1"/>
  <c r="AA46" i="12"/>
  <c r="Y46" i="12"/>
  <c r="Y44" i="12"/>
  <c r="AA44" i="12"/>
  <c r="AA39" i="12"/>
  <c r="Y39" i="12"/>
  <c r="AA6" i="12"/>
  <c r="Y6" i="12"/>
  <c r="Y12" i="12" s="1"/>
  <c r="Y29" i="12"/>
  <c r="AA29" i="12"/>
  <c r="AA64" i="12"/>
  <c r="Y64" i="12"/>
  <c r="Y40" i="12"/>
  <c r="AA40" i="12"/>
  <c r="AA48" i="12"/>
  <c r="Y48" i="12"/>
  <c r="AA18" i="12"/>
  <c r="Y18" i="12"/>
  <c r="P77" i="12"/>
  <c r="P79" i="12" s="1"/>
  <c r="V76" i="12"/>
  <c r="AA47" i="12"/>
  <c r="Y47" i="12"/>
  <c r="AA38" i="12"/>
  <c r="Y38" i="12"/>
  <c r="AA26" i="12"/>
  <c r="Y26" i="12"/>
  <c r="M71" i="12"/>
  <c r="Y58" i="12"/>
  <c r="AA58" i="12"/>
  <c r="X23" i="12"/>
  <c r="AA23" i="12" s="1"/>
  <c r="V62" i="12"/>
  <c r="V77" i="12" s="1"/>
  <c r="V79" i="12" s="1"/>
  <c r="M77" i="12"/>
  <c r="M79" i="12" s="1"/>
  <c r="X76" i="12"/>
  <c r="AA76" i="12" s="1"/>
  <c r="AA72" i="12"/>
  <c r="Y72" i="12"/>
  <c r="X45" i="12"/>
  <c r="AA45" i="12" s="1"/>
  <c r="Y24" i="12"/>
  <c r="AA24" i="12"/>
  <c r="AA75" i="12"/>
  <c r="Y75" i="12"/>
  <c r="W77" i="12"/>
  <c r="AA33" i="12"/>
  <c r="Y33" i="12"/>
  <c r="Y59" i="12"/>
  <c r="AA59" i="12"/>
  <c r="AA9" i="12"/>
  <c r="Y9" i="12"/>
  <c r="X71" i="12"/>
  <c r="AA71" i="12" s="1"/>
  <c r="AA63" i="12"/>
  <c r="Y63" i="12"/>
  <c r="Y36" i="12"/>
  <c r="AA36" i="12"/>
  <c r="X56" i="12"/>
  <c r="AA56" i="12" s="1"/>
  <c r="AA57" i="12"/>
  <c r="Y57" i="12"/>
  <c r="Y62" i="12" s="1"/>
  <c r="X62" i="12"/>
  <c r="AA62" i="12" s="1"/>
  <c r="AA35" i="12"/>
  <c r="Y35" i="12"/>
  <c r="S77" i="12"/>
  <c r="S79" i="12" s="1"/>
  <c r="Y26" i="11"/>
  <c r="AA26" i="11"/>
  <c r="V62" i="11"/>
  <c r="AA29" i="11"/>
  <c r="Y29" i="11"/>
  <c r="X71" i="11"/>
  <c r="AA71" i="11" s="1"/>
  <c r="AA63" i="11"/>
  <c r="Y63" i="11"/>
  <c r="Y71" i="11" s="1"/>
  <c r="AA57" i="11"/>
  <c r="Y57" i="11"/>
  <c r="Y62" i="11" s="1"/>
  <c r="X62" i="11"/>
  <c r="AA62" i="11" s="1"/>
  <c r="AA75" i="11"/>
  <c r="Y75" i="11"/>
  <c r="AA64" i="11"/>
  <c r="Y64" i="11"/>
  <c r="AA78" i="11"/>
  <c r="Y78" i="11"/>
  <c r="AA27" i="11"/>
  <c r="Y27" i="11"/>
  <c r="AA32" i="11"/>
  <c r="Y32" i="11"/>
  <c r="Y52" i="11"/>
  <c r="Y56" i="11" s="1"/>
  <c r="X56" i="11"/>
  <c r="AA56" i="11" s="1"/>
  <c r="AA52" i="11"/>
  <c r="Y13" i="11"/>
  <c r="Y23" i="11" s="1"/>
  <c r="X23" i="11"/>
  <c r="AA23" i="11" s="1"/>
  <c r="AA13" i="11"/>
  <c r="W77" i="11"/>
  <c r="Z12" i="11"/>
  <c r="R77" i="11"/>
  <c r="R79" i="11" s="1"/>
  <c r="AA42" i="11"/>
  <c r="Y42" i="11"/>
  <c r="Y10" i="11"/>
  <c r="AA10" i="11"/>
  <c r="AA11" i="11"/>
  <c r="Y11" i="11"/>
  <c r="Y44" i="11"/>
  <c r="AA44" i="11"/>
  <c r="AA35" i="11"/>
  <c r="Y35" i="11"/>
  <c r="J77" i="11"/>
  <c r="J79" i="11" s="1"/>
  <c r="AA48" i="11"/>
  <c r="Y48" i="11"/>
  <c r="Y49" i="11" s="1"/>
  <c r="AA43" i="11"/>
  <c r="Y43" i="11"/>
  <c r="M45" i="11"/>
  <c r="M77" i="11" s="1"/>
  <c r="M79" i="11" s="1"/>
  <c r="AA6" i="11"/>
  <c r="Y6" i="11"/>
  <c r="X12" i="11"/>
  <c r="AA70" i="11"/>
  <c r="Y70" i="11"/>
  <c r="AA38" i="11"/>
  <c r="Y38" i="11"/>
  <c r="X76" i="11"/>
  <c r="AA76" i="11" s="1"/>
  <c r="AA72" i="11"/>
  <c r="Y72" i="11"/>
  <c r="AA34" i="11"/>
  <c r="Y34" i="11"/>
  <c r="Y36" i="11"/>
  <c r="AA36" i="11"/>
  <c r="AA8" i="11"/>
  <c r="Y8" i="11"/>
  <c r="Y12" i="11" s="1"/>
  <c r="X45" i="11"/>
  <c r="AA45" i="11" s="1"/>
  <c r="AA24" i="11"/>
  <c r="Y24" i="11"/>
  <c r="AA39" i="11"/>
  <c r="Y39" i="11"/>
  <c r="AA33" i="11"/>
  <c r="Y33" i="11"/>
  <c r="V23" i="11"/>
  <c r="V77" i="11" s="1"/>
  <c r="V79" i="11" s="1"/>
  <c r="S77" i="11"/>
  <c r="S79" i="11" s="1"/>
  <c r="G77" i="11"/>
  <c r="G79" i="11" s="1"/>
  <c r="AA12" i="10"/>
  <c r="Y37" i="10"/>
  <c r="AA37" i="10"/>
  <c r="AA31" i="10"/>
  <c r="Y31" i="10"/>
  <c r="Y45" i="10" s="1"/>
  <c r="AA16" i="10"/>
  <c r="Y16" i="10"/>
  <c r="AA64" i="10"/>
  <c r="Y64" i="10"/>
  <c r="AA42" i="10"/>
  <c r="Y42" i="10"/>
  <c r="Y50" i="10"/>
  <c r="Y51" i="10" s="1"/>
  <c r="X51" i="10"/>
  <c r="AA50" i="10"/>
  <c r="AA51" i="10" s="1"/>
  <c r="Y13" i="10"/>
  <c r="X23" i="10"/>
  <c r="AA23" i="10" s="1"/>
  <c r="AA13" i="10"/>
  <c r="AA39" i="10"/>
  <c r="Y39" i="10"/>
  <c r="S77" i="10"/>
  <c r="S79" i="10" s="1"/>
  <c r="Y12" i="10"/>
  <c r="AA34" i="10"/>
  <c r="Y34" i="10"/>
  <c r="AA74" i="10"/>
  <c r="Y74" i="10"/>
  <c r="G77" i="10"/>
  <c r="G79" i="10" s="1"/>
  <c r="P77" i="10"/>
  <c r="P79" i="10" s="1"/>
  <c r="X49" i="10"/>
  <c r="AA49" i="10" s="1"/>
  <c r="AA46" i="10"/>
  <c r="Y46" i="10"/>
  <c r="Y49" i="10" s="1"/>
  <c r="AA55" i="10"/>
  <c r="Y55" i="10"/>
  <c r="AA35" i="10"/>
  <c r="Y35" i="10"/>
  <c r="X76" i="10"/>
  <c r="AA76" i="10" s="1"/>
  <c r="Y72" i="10"/>
  <c r="Y76" i="10" s="1"/>
  <c r="AA72" i="10"/>
  <c r="V45" i="10"/>
  <c r="V77" i="10" s="1"/>
  <c r="V79" i="10" s="1"/>
  <c r="AA53" i="10"/>
  <c r="Y53" i="10"/>
  <c r="Y56" i="10" s="1"/>
  <c r="AA78" i="10"/>
  <c r="Y78" i="10"/>
  <c r="AA41" i="10"/>
  <c r="Y41" i="10"/>
  <c r="Y60" i="10"/>
  <c r="AA60" i="10"/>
  <c r="AA32" i="10"/>
  <c r="Y32" i="10"/>
  <c r="Y44" i="10"/>
  <c r="AA44" i="10"/>
  <c r="X71" i="10"/>
  <c r="AA71" i="10" s="1"/>
  <c r="AA63" i="10"/>
  <c r="Y63" i="10"/>
  <c r="Y71" i="10" s="1"/>
  <c r="U77" i="10"/>
  <c r="U79" i="10" s="1"/>
  <c r="AA36" i="10"/>
  <c r="Y36" i="10"/>
  <c r="Y6" i="10"/>
  <c r="AA6" i="10"/>
  <c r="AA61" i="10"/>
  <c r="Y61" i="10"/>
  <c r="Y33" i="10"/>
  <c r="AA33" i="10"/>
  <c r="AA57" i="10"/>
  <c r="Y57" i="10"/>
  <c r="X62" i="10"/>
  <c r="AA62" i="10" s="1"/>
  <c r="X45" i="10"/>
  <c r="AA45" i="10" s="1"/>
  <c r="W77" i="10"/>
  <c r="AA73" i="10"/>
  <c r="Y73" i="10"/>
  <c r="Y58" i="10"/>
  <c r="AA58" i="10"/>
  <c r="AA20" i="10"/>
  <c r="Y20" i="10"/>
  <c r="AA54" i="10"/>
  <c r="Y54" i="10"/>
  <c r="AA73" i="9"/>
  <c r="Y73" i="9"/>
  <c r="G77" i="9"/>
  <c r="G79" i="9" s="1"/>
  <c r="AA60" i="9"/>
  <c r="Y60" i="9"/>
  <c r="M77" i="9"/>
  <c r="M79" i="9" s="1"/>
  <c r="X23" i="9"/>
  <c r="AA23" i="9" s="1"/>
  <c r="AA13" i="9"/>
  <c r="Y13" i="9"/>
  <c r="Y23" i="9" s="1"/>
  <c r="AA36" i="9"/>
  <c r="Y36" i="9"/>
  <c r="W77" i="9"/>
  <c r="Z12" i="9"/>
  <c r="AA57" i="9"/>
  <c r="Y57" i="9"/>
  <c r="Y62" i="9" s="1"/>
  <c r="X62" i="9"/>
  <c r="AA62" i="9" s="1"/>
  <c r="X71" i="9"/>
  <c r="AA71" i="9" s="1"/>
  <c r="AA63" i="9"/>
  <c r="Y63" i="9"/>
  <c r="Y71" i="9" s="1"/>
  <c r="V62" i="9"/>
  <c r="AA39" i="9"/>
  <c r="Y39" i="9"/>
  <c r="AA78" i="9"/>
  <c r="Y78" i="9"/>
  <c r="Y49" i="9"/>
  <c r="AA33" i="9"/>
  <c r="Y33" i="9"/>
  <c r="V12" i="9"/>
  <c r="AA38" i="9"/>
  <c r="Y38" i="9"/>
  <c r="O77" i="9"/>
  <c r="O79" i="9" s="1"/>
  <c r="X76" i="9"/>
  <c r="AA76" i="9" s="1"/>
  <c r="AA72" i="9"/>
  <c r="Y72" i="9"/>
  <c r="Y76" i="9" s="1"/>
  <c r="AA74" i="9"/>
  <c r="Y74" i="9"/>
  <c r="AA49" i="9"/>
  <c r="AA28" i="9"/>
  <c r="Y28" i="9"/>
  <c r="Y32" i="9"/>
  <c r="AA32" i="9"/>
  <c r="AA35" i="9"/>
  <c r="Y35" i="9"/>
  <c r="V45" i="9"/>
  <c r="AA55" i="9"/>
  <c r="Y55" i="9"/>
  <c r="Y56" i="9" s="1"/>
  <c r="AA34" i="9"/>
  <c r="Y34" i="9"/>
  <c r="Y58" i="9"/>
  <c r="AA58" i="9"/>
  <c r="AA7" i="9"/>
  <c r="Y7" i="9"/>
  <c r="J77" i="9"/>
  <c r="J79" i="9" s="1"/>
  <c r="Y11" i="9"/>
  <c r="AA11" i="9"/>
  <c r="AA5" i="9"/>
  <c r="Y5" i="9"/>
  <c r="X12" i="9"/>
  <c r="X45" i="9"/>
  <c r="AA45" i="9" s="1"/>
  <c r="Y24" i="9"/>
  <c r="AA24" i="9"/>
  <c r="S77" i="9"/>
  <c r="S79" i="9" s="1"/>
  <c r="S77" i="8"/>
  <c r="S79" i="8" s="1"/>
  <c r="M71" i="8"/>
  <c r="AA70" i="8"/>
  <c r="Y70" i="8"/>
  <c r="AA57" i="8"/>
  <c r="Y57" i="8"/>
  <c r="Y62" i="8" s="1"/>
  <c r="X62" i="8"/>
  <c r="AA62" i="8" s="1"/>
  <c r="Y44" i="8"/>
  <c r="AA44" i="8"/>
  <c r="AA60" i="8"/>
  <c r="Y60" i="8"/>
  <c r="AA34" i="8"/>
  <c r="Y34" i="8"/>
  <c r="Y36" i="8"/>
  <c r="AA36" i="8"/>
  <c r="J77" i="8"/>
  <c r="J79" i="8" s="1"/>
  <c r="W77" i="8"/>
  <c r="AA12" i="8"/>
  <c r="AA32" i="8"/>
  <c r="Y32" i="8"/>
  <c r="AA33" i="8"/>
  <c r="Y33" i="8"/>
  <c r="X45" i="8"/>
  <c r="AA45" i="8" s="1"/>
  <c r="AA24" i="8"/>
  <c r="Y24" i="8"/>
  <c r="Y12" i="8"/>
  <c r="Y40" i="8"/>
  <c r="AA40" i="8"/>
  <c r="AA28" i="8"/>
  <c r="Y28" i="8"/>
  <c r="X71" i="8"/>
  <c r="AA71" i="8" s="1"/>
  <c r="AA63" i="8"/>
  <c r="Y63" i="8"/>
  <c r="Y52" i="8"/>
  <c r="X56" i="8"/>
  <c r="AA56" i="8" s="1"/>
  <c r="AA52" i="8"/>
  <c r="AA39" i="8"/>
  <c r="Y39" i="8"/>
  <c r="AA42" i="8"/>
  <c r="Y42" i="8"/>
  <c r="F77" i="8"/>
  <c r="F79" i="8" s="1"/>
  <c r="AA75" i="8"/>
  <c r="Y75" i="8"/>
  <c r="AA54" i="8"/>
  <c r="Y54" i="8"/>
  <c r="AA53" i="8"/>
  <c r="Y53" i="8"/>
  <c r="AA31" i="8"/>
  <c r="Y31" i="8"/>
  <c r="AA47" i="8"/>
  <c r="Y47" i="8"/>
  <c r="Y59" i="8"/>
  <c r="AA59" i="8"/>
  <c r="AA38" i="8"/>
  <c r="Y38" i="8"/>
  <c r="AA48" i="8"/>
  <c r="Y48" i="8"/>
  <c r="AA35" i="8"/>
  <c r="Y35" i="8"/>
  <c r="X49" i="8"/>
  <c r="AA49" i="8" s="1"/>
  <c r="AA46" i="8"/>
  <c r="Y46" i="8"/>
  <c r="Y49" i="8" s="1"/>
  <c r="M12" i="8"/>
  <c r="Y13" i="8"/>
  <c r="Y23" i="8" s="1"/>
  <c r="X23" i="8"/>
  <c r="AA23" i="8" s="1"/>
  <c r="AA13" i="8"/>
  <c r="AA43" i="8"/>
  <c r="Y43" i="8"/>
  <c r="X76" i="8"/>
  <c r="AA76" i="8" s="1"/>
  <c r="AA72" i="8"/>
  <c r="Y72" i="8"/>
  <c r="AA61" i="8"/>
  <c r="Y61" i="8"/>
  <c r="V23" i="8"/>
  <c r="V77" i="8" s="1"/>
  <c r="V79" i="8" s="1"/>
  <c r="AA64" i="8"/>
  <c r="Y64" i="8"/>
  <c r="G77" i="8"/>
  <c r="G79" i="8" s="1"/>
  <c r="AA78" i="7"/>
  <c r="Y78" i="7"/>
  <c r="Y23" i="7"/>
  <c r="X45" i="7"/>
  <c r="AA45" i="7" s="1"/>
  <c r="Y24" i="7"/>
  <c r="Y45" i="7" s="1"/>
  <c r="AA24" i="7"/>
  <c r="AA23" i="7"/>
  <c r="AA35" i="7"/>
  <c r="Y35" i="7"/>
  <c r="AA55" i="7"/>
  <c r="Y55" i="7"/>
  <c r="Y56" i="7" s="1"/>
  <c r="M45" i="7"/>
  <c r="AA39" i="7"/>
  <c r="Y39" i="7"/>
  <c r="Y49" i="7"/>
  <c r="AA38" i="7"/>
  <c r="Y38" i="7"/>
  <c r="X76" i="7"/>
  <c r="AA76" i="7" s="1"/>
  <c r="AA72" i="7"/>
  <c r="Y72" i="7"/>
  <c r="Y32" i="7"/>
  <c r="AA32" i="7"/>
  <c r="M23" i="7"/>
  <c r="M77" i="7" s="1"/>
  <c r="M79" i="7" s="1"/>
  <c r="S77" i="7"/>
  <c r="S79" i="7" s="1"/>
  <c r="AA73" i="7"/>
  <c r="Y73" i="7"/>
  <c r="M56" i="7"/>
  <c r="AA57" i="7"/>
  <c r="Y57" i="7"/>
  <c r="X62" i="7"/>
  <c r="AA62" i="7" s="1"/>
  <c r="X71" i="7"/>
  <c r="AA71" i="7" s="1"/>
  <c r="AA63" i="7"/>
  <c r="Y63" i="7"/>
  <c r="Y71" i="7" s="1"/>
  <c r="F77" i="7"/>
  <c r="F79" i="7" s="1"/>
  <c r="Y58" i="7"/>
  <c r="AA58" i="7"/>
  <c r="V45" i="7"/>
  <c r="V77" i="7" s="1"/>
  <c r="V79" i="7" s="1"/>
  <c r="R77" i="7"/>
  <c r="R79" i="7" s="1"/>
  <c r="AA49" i="7"/>
  <c r="W77" i="7"/>
  <c r="AA34" i="7"/>
  <c r="Y34" i="7"/>
  <c r="G77" i="7"/>
  <c r="G79" i="7" s="1"/>
  <c r="V56" i="7"/>
  <c r="V62" i="7"/>
  <c r="Y37" i="7"/>
  <c r="AA37" i="7"/>
  <c r="Y40" i="7"/>
  <c r="AA40" i="7"/>
  <c r="P23" i="7"/>
  <c r="P77" i="7" s="1"/>
  <c r="P79" i="7" s="1"/>
  <c r="X12" i="7"/>
  <c r="AA5" i="7"/>
  <c r="Y5" i="7"/>
  <c r="Y12" i="7" s="1"/>
  <c r="AA60" i="7"/>
  <c r="Y60" i="7"/>
  <c r="AA36" i="7"/>
  <c r="Y36" i="7"/>
  <c r="P77" i="6"/>
  <c r="P79" i="6" s="1"/>
  <c r="AA48" i="6"/>
  <c r="Y48" i="6"/>
  <c r="AA32" i="6"/>
  <c r="Y32" i="6"/>
  <c r="AA55" i="6"/>
  <c r="Y55" i="6"/>
  <c r="Y53" i="6"/>
  <c r="AA53" i="6"/>
  <c r="AA54" i="6"/>
  <c r="Y54" i="6"/>
  <c r="M77" i="6"/>
  <c r="M79" i="6" s="1"/>
  <c r="J77" i="6"/>
  <c r="J79" i="6" s="1"/>
  <c r="AA57" i="6"/>
  <c r="Y57" i="6"/>
  <c r="Y62" i="6" s="1"/>
  <c r="X62" i="6"/>
  <c r="AA62" i="6" s="1"/>
  <c r="Y49" i="6"/>
  <c r="P62" i="6"/>
  <c r="AA33" i="6"/>
  <c r="Y33" i="6"/>
  <c r="Y78" i="6"/>
  <c r="AA78" i="6"/>
  <c r="AA42" i="6"/>
  <c r="Y42" i="6"/>
  <c r="X23" i="6"/>
  <c r="AA23" i="6" s="1"/>
  <c r="AA13" i="6"/>
  <c r="Y13" i="6"/>
  <c r="Y23" i="6" s="1"/>
  <c r="X49" i="6"/>
  <c r="AA49" i="6" s="1"/>
  <c r="S77" i="6"/>
  <c r="S79" i="6" s="1"/>
  <c r="AA73" i="6"/>
  <c r="Y73" i="6"/>
  <c r="Y76" i="6" s="1"/>
  <c r="Y52" i="6"/>
  <c r="AA52" i="6"/>
  <c r="X56" i="6"/>
  <c r="AA56" i="6" s="1"/>
  <c r="Y41" i="6"/>
  <c r="AA41" i="6"/>
  <c r="Y61" i="6"/>
  <c r="AA61" i="6"/>
  <c r="AA37" i="6"/>
  <c r="Y37" i="6"/>
  <c r="R77" i="6"/>
  <c r="R79" i="6" s="1"/>
  <c r="Y25" i="6"/>
  <c r="AA25" i="6"/>
  <c r="X76" i="6"/>
  <c r="AA76" i="6" s="1"/>
  <c r="V23" i="6"/>
  <c r="Y50" i="6"/>
  <c r="Y51" i="6" s="1"/>
  <c r="X51" i="6"/>
  <c r="AA50" i="6"/>
  <c r="AA51" i="6" s="1"/>
  <c r="AA36" i="6"/>
  <c r="Y36" i="6"/>
  <c r="Y59" i="6"/>
  <c r="AA59" i="6"/>
  <c r="Y29" i="6"/>
  <c r="Y45" i="6" s="1"/>
  <c r="AA29" i="6"/>
  <c r="AA65" i="6"/>
  <c r="Y65" i="6"/>
  <c r="AA38" i="6"/>
  <c r="Y38" i="6"/>
  <c r="X71" i="6"/>
  <c r="AA71" i="6" s="1"/>
  <c r="AA63" i="6"/>
  <c r="Y63" i="6"/>
  <c r="V45" i="6"/>
  <c r="AA35" i="6"/>
  <c r="Y35" i="6"/>
  <c r="Y44" i="6"/>
  <c r="AA44" i="6"/>
  <c r="G77" i="6"/>
  <c r="G79" i="6" s="1"/>
  <c r="Y58" i="6"/>
  <c r="AA58" i="6"/>
  <c r="W79" i="6"/>
  <c r="Z79" i="6" s="1"/>
  <c r="Z77" i="6"/>
  <c r="V62" i="6"/>
  <c r="AA60" i="6"/>
  <c r="Y60" i="6"/>
  <c r="AA5" i="6"/>
  <c r="Y5" i="6"/>
  <c r="Y12" i="6" s="1"/>
  <c r="X12" i="6"/>
  <c r="Y40" i="6"/>
  <c r="AA40" i="6"/>
  <c r="V12" i="6"/>
  <c r="AA31" i="6"/>
  <c r="Y31" i="6"/>
  <c r="AA64" i="5"/>
  <c r="Y64" i="5"/>
  <c r="Y52" i="5"/>
  <c r="X56" i="5"/>
  <c r="AA56" i="5" s="1"/>
  <c r="AA52" i="5"/>
  <c r="AA53" i="5"/>
  <c r="Y53" i="5"/>
  <c r="AA41" i="5"/>
  <c r="Y41" i="5"/>
  <c r="AA39" i="5"/>
  <c r="Y39" i="5"/>
  <c r="AA42" i="5"/>
  <c r="Y42" i="5"/>
  <c r="AA34" i="5"/>
  <c r="Y34" i="5"/>
  <c r="V23" i="5"/>
  <c r="V77" i="5" s="1"/>
  <c r="V79" i="5" s="1"/>
  <c r="P77" i="5"/>
  <c r="P79" i="5" s="1"/>
  <c r="AA78" i="5"/>
  <c r="Y78" i="5"/>
  <c r="Y32" i="5"/>
  <c r="Y45" i="5" s="1"/>
  <c r="AA32" i="5"/>
  <c r="Y40" i="5"/>
  <c r="AA40" i="5"/>
  <c r="AA54" i="5"/>
  <c r="Y54" i="5"/>
  <c r="V45" i="5"/>
  <c r="AA75" i="5"/>
  <c r="Y75" i="5"/>
  <c r="Y76" i="5" s="1"/>
  <c r="AA70" i="5"/>
  <c r="Y70" i="5"/>
  <c r="Y19" i="5"/>
  <c r="AA19" i="5"/>
  <c r="Y38" i="5"/>
  <c r="AA38" i="5"/>
  <c r="Y5" i="5"/>
  <c r="Y12" i="5" s="1"/>
  <c r="X12" i="5"/>
  <c r="AA5" i="5"/>
  <c r="AA48" i="5"/>
  <c r="Y48" i="5"/>
  <c r="X23" i="5"/>
  <c r="AA23" i="5" s="1"/>
  <c r="AA13" i="5"/>
  <c r="Y13" i="5"/>
  <c r="Y15" i="5"/>
  <c r="AA15" i="5"/>
  <c r="V76" i="5"/>
  <c r="AA74" i="5"/>
  <c r="Y74" i="5"/>
  <c r="AA61" i="5"/>
  <c r="Y61" i="5"/>
  <c r="V62" i="5"/>
  <c r="M77" i="5"/>
  <c r="M79" i="5" s="1"/>
  <c r="J77" i="5"/>
  <c r="J79" i="5" s="1"/>
  <c r="S77" i="5"/>
  <c r="S79" i="5" s="1"/>
  <c r="X71" i="5"/>
  <c r="AA71" i="5" s="1"/>
  <c r="AA63" i="5"/>
  <c r="Y63" i="5"/>
  <c r="AA57" i="5"/>
  <c r="Y57" i="5"/>
  <c r="Y62" i="5" s="1"/>
  <c r="X62" i="5"/>
  <c r="AA62" i="5" s="1"/>
  <c r="X45" i="5"/>
  <c r="AA45" i="5" s="1"/>
  <c r="AA47" i="5"/>
  <c r="Y47" i="5"/>
  <c r="Y31" i="5"/>
  <c r="AA31" i="5"/>
  <c r="AA43" i="5"/>
  <c r="Y43" i="5"/>
  <c r="AA35" i="5"/>
  <c r="Y35" i="5"/>
  <c r="AA33" i="5"/>
  <c r="Y33" i="5"/>
  <c r="X49" i="5"/>
  <c r="AA49" i="5" s="1"/>
  <c r="AA46" i="5"/>
  <c r="Y46" i="5"/>
  <c r="W79" i="5"/>
  <c r="Z79" i="5" s="1"/>
  <c r="Z77" i="5"/>
  <c r="AA37" i="5"/>
  <c r="Y37" i="5"/>
  <c r="AA36" i="5"/>
  <c r="Y36" i="5"/>
  <c r="X76" i="4"/>
  <c r="AA76" i="4" s="1"/>
  <c r="AA72" i="4"/>
  <c r="Y72" i="4"/>
  <c r="AA55" i="4"/>
  <c r="Y55" i="4"/>
  <c r="M71" i="4"/>
  <c r="M77" i="4" s="1"/>
  <c r="M79" i="4" s="1"/>
  <c r="AA64" i="4"/>
  <c r="Y64" i="4"/>
  <c r="J77" i="4"/>
  <c r="J79" i="4" s="1"/>
  <c r="AA32" i="4"/>
  <c r="Y32" i="4"/>
  <c r="Y39" i="4"/>
  <c r="AA39" i="4"/>
  <c r="V45" i="4"/>
  <c r="V77" i="4" s="1"/>
  <c r="V79" i="4" s="1"/>
  <c r="AA26" i="4"/>
  <c r="Y26" i="4"/>
  <c r="AA75" i="4"/>
  <c r="Y75" i="4"/>
  <c r="Y52" i="4"/>
  <c r="X56" i="4"/>
  <c r="AA56" i="4" s="1"/>
  <c r="AA52" i="4"/>
  <c r="AA31" i="4"/>
  <c r="Y31" i="4"/>
  <c r="AA65" i="4"/>
  <c r="Y65" i="4"/>
  <c r="Y40" i="4"/>
  <c r="AA40" i="4"/>
  <c r="AA70" i="4"/>
  <c r="Y70" i="4"/>
  <c r="AA37" i="4"/>
  <c r="Y37" i="4"/>
  <c r="Y8" i="4"/>
  <c r="AA8" i="4"/>
  <c r="Y59" i="4"/>
  <c r="AA59" i="4"/>
  <c r="AA43" i="4"/>
  <c r="Y43" i="4"/>
  <c r="Y50" i="4"/>
  <c r="Y51" i="4" s="1"/>
  <c r="AA50" i="4"/>
  <c r="AA51" i="4" s="1"/>
  <c r="X51" i="4"/>
  <c r="AA78" i="4"/>
  <c r="Y78" i="4"/>
  <c r="Y47" i="4"/>
  <c r="AA47" i="4"/>
  <c r="P62" i="4"/>
  <c r="P77" i="4" s="1"/>
  <c r="P79" i="4" s="1"/>
  <c r="Y34" i="4"/>
  <c r="AA34" i="4"/>
  <c r="S12" i="4"/>
  <c r="S77" i="4" s="1"/>
  <c r="S79" i="4" s="1"/>
  <c r="AA36" i="4"/>
  <c r="Y36" i="4"/>
  <c r="X12" i="4"/>
  <c r="AA5" i="4"/>
  <c r="Y5" i="4"/>
  <c r="Y12" i="4" s="1"/>
  <c r="W77" i="4"/>
  <c r="Y42" i="4"/>
  <c r="AA42" i="4"/>
  <c r="V62" i="4"/>
  <c r="AA46" i="4"/>
  <c r="X49" i="4"/>
  <c r="AA49" i="4" s="1"/>
  <c r="Y46" i="4"/>
  <c r="AA6" i="4"/>
  <c r="Y6" i="4"/>
  <c r="AA33" i="4"/>
  <c r="Y33" i="4"/>
  <c r="R77" i="4"/>
  <c r="R79" i="4" s="1"/>
  <c r="Y35" i="4"/>
  <c r="AA35" i="4"/>
  <c r="AA41" i="4"/>
  <c r="Y41" i="4"/>
  <c r="Y23" i="4"/>
  <c r="AA74" i="4"/>
  <c r="Y74" i="4"/>
  <c r="X71" i="4"/>
  <c r="AA71" i="4" s="1"/>
  <c r="AA63" i="4"/>
  <c r="Y63" i="4"/>
  <c r="AA57" i="4"/>
  <c r="X62" i="4"/>
  <c r="AA62" i="4" s="1"/>
  <c r="Y57" i="4"/>
  <c r="Y62" i="4" s="1"/>
  <c r="AA27" i="4"/>
  <c r="Y27" i="4"/>
  <c r="L77" i="4"/>
  <c r="L79" i="4" s="1"/>
  <c r="Y29" i="4"/>
  <c r="AA29" i="4"/>
  <c r="Y28" i="4"/>
  <c r="AA28" i="4"/>
  <c r="X45" i="4"/>
  <c r="AA45" i="4" s="1"/>
  <c r="Y24" i="4"/>
  <c r="AA24" i="4"/>
  <c r="AA53" i="4"/>
  <c r="Y53" i="4"/>
  <c r="AA48" i="4"/>
  <c r="Y48" i="4"/>
  <c r="Y25" i="4"/>
  <c r="AA25" i="4"/>
  <c r="G77" i="4"/>
  <c r="G79" i="4" s="1"/>
  <c r="AA37" i="3"/>
  <c r="Y37" i="3"/>
  <c r="AA75" i="3"/>
  <c r="Y75" i="3"/>
  <c r="AA39" i="3"/>
  <c r="Y39" i="3"/>
  <c r="AA42" i="3"/>
  <c r="Y42" i="3"/>
  <c r="Y52" i="3"/>
  <c r="Y56" i="3" s="1"/>
  <c r="X56" i="3"/>
  <c r="AA56" i="3" s="1"/>
  <c r="AA52" i="3"/>
  <c r="Y59" i="3"/>
  <c r="AA59" i="3"/>
  <c r="AA41" i="3"/>
  <c r="Y41" i="3"/>
  <c r="R77" i="3"/>
  <c r="R79" i="3" s="1"/>
  <c r="AA6" i="3"/>
  <c r="Y6" i="3"/>
  <c r="AA48" i="3"/>
  <c r="Y48" i="3"/>
  <c r="X71" i="3"/>
  <c r="AA71" i="3" s="1"/>
  <c r="AA63" i="3"/>
  <c r="Y63" i="3"/>
  <c r="AA35" i="3"/>
  <c r="Y35" i="3"/>
  <c r="AA78" i="3"/>
  <c r="Y78" i="3"/>
  <c r="AA64" i="3"/>
  <c r="Y64" i="3"/>
  <c r="AA36" i="3"/>
  <c r="Y36" i="3"/>
  <c r="F77" i="3"/>
  <c r="F79" i="3" s="1"/>
  <c r="AA43" i="3"/>
  <c r="Y43" i="3"/>
  <c r="Y32" i="3"/>
  <c r="AA32" i="3"/>
  <c r="M71" i="3"/>
  <c r="M77" i="3" s="1"/>
  <c r="M79" i="3" s="1"/>
  <c r="Y40" i="3"/>
  <c r="AA40" i="3"/>
  <c r="X76" i="3"/>
  <c r="AA76" i="3" s="1"/>
  <c r="AA33" i="3"/>
  <c r="Y33" i="3"/>
  <c r="AA73" i="3"/>
  <c r="Y73" i="3"/>
  <c r="Y76" i="3" s="1"/>
  <c r="AA27" i="3"/>
  <c r="Y27" i="3"/>
  <c r="J77" i="3"/>
  <c r="J79" i="3" s="1"/>
  <c r="AA47" i="3"/>
  <c r="Y47" i="3"/>
  <c r="Y49" i="3" s="1"/>
  <c r="X45" i="3"/>
  <c r="AA45" i="3" s="1"/>
  <c r="AA24" i="3"/>
  <c r="Y24" i="3"/>
  <c r="Y45" i="3" s="1"/>
  <c r="V62" i="3"/>
  <c r="V77" i="3" s="1"/>
  <c r="V79" i="3" s="1"/>
  <c r="W77" i="3"/>
  <c r="AA34" i="3"/>
  <c r="Y34" i="3"/>
  <c r="AA12" i="3"/>
  <c r="AA70" i="3"/>
  <c r="Y70" i="3"/>
  <c r="AA57" i="3"/>
  <c r="Y57" i="3"/>
  <c r="X62" i="3"/>
  <c r="AA62" i="3" s="1"/>
  <c r="U77" i="3"/>
  <c r="U79" i="3" s="1"/>
  <c r="Y12" i="3"/>
  <c r="Y13" i="3"/>
  <c r="Y23" i="3" s="1"/>
  <c r="X23" i="3"/>
  <c r="AA23" i="3" s="1"/>
  <c r="AA13" i="3"/>
  <c r="Y44" i="3"/>
  <c r="AA44" i="3"/>
  <c r="AA10" i="3"/>
  <c r="Y10" i="3"/>
  <c r="Y58" i="2"/>
  <c r="AA58" i="2"/>
  <c r="AA38" i="2"/>
  <c r="Y38" i="2"/>
  <c r="AA27" i="2"/>
  <c r="Y27" i="2"/>
  <c r="AA73" i="2"/>
  <c r="Y73" i="2"/>
  <c r="V56" i="2"/>
  <c r="X45" i="2"/>
  <c r="AA45" i="2" s="1"/>
  <c r="W77" i="2"/>
  <c r="S77" i="2"/>
  <c r="S79" i="2" s="1"/>
  <c r="AA57" i="2"/>
  <c r="Y57" i="2"/>
  <c r="X62" i="2"/>
  <c r="AA62" i="2" s="1"/>
  <c r="AA64" i="2"/>
  <c r="Y64" i="2"/>
  <c r="Y52" i="2"/>
  <c r="AA52" i="2"/>
  <c r="X56" i="2"/>
  <c r="AA56" i="2" s="1"/>
  <c r="F77" i="2"/>
  <c r="F79" i="2" s="1"/>
  <c r="Y23" i="2"/>
  <c r="AA39" i="2"/>
  <c r="Y39" i="2"/>
  <c r="AA75" i="2"/>
  <c r="Y75" i="2"/>
  <c r="Y50" i="2"/>
  <c r="Y51" i="2" s="1"/>
  <c r="X51" i="2"/>
  <c r="AA50" i="2"/>
  <c r="AA51" i="2" s="1"/>
  <c r="M62" i="2"/>
  <c r="M77" i="2" s="1"/>
  <c r="M79" i="2" s="1"/>
  <c r="Y76" i="2"/>
  <c r="U77" i="2"/>
  <c r="U79" i="2" s="1"/>
  <c r="V77" i="2"/>
  <c r="V79" i="2" s="1"/>
  <c r="Y44" i="2"/>
  <c r="AA44" i="2"/>
  <c r="Y53" i="2"/>
  <c r="AA53" i="2"/>
  <c r="AA43" i="2"/>
  <c r="Y43" i="2"/>
  <c r="AA35" i="2"/>
  <c r="Y35" i="2"/>
  <c r="AA36" i="2"/>
  <c r="Y36" i="2"/>
  <c r="Y41" i="2"/>
  <c r="AA41" i="2"/>
  <c r="X76" i="2"/>
  <c r="AA76" i="2" s="1"/>
  <c r="AA10" i="2"/>
  <c r="Y10" i="2"/>
  <c r="AA34" i="2"/>
  <c r="Y34" i="2"/>
  <c r="X71" i="2"/>
  <c r="AA71" i="2" s="1"/>
  <c r="AA63" i="2"/>
  <c r="Y63" i="2"/>
  <c r="Y71" i="2" s="1"/>
  <c r="AA40" i="2"/>
  <c r="Y40" i="2"/>
  <c r="AA33" i="2"/>
  <c r="Y33" i="2"/>
  <c r="AA6" i="2"/>
  <c r="Y6" i="2"/>
  <c r="Y12" i="2" s="1"/>
  <c r="X12" i="2"/>
  <c r="AA78" i="2"/>
  <c r="Y78" i="2"/>
  <c r="J71" i="2"/>
  <c r="X49" i="2"/>
  <c r="AA49" i="2" s="1"/>
  <c r="Y46" i="2"/>
  <c r="Y49" i="2" s="1"/>
  <c r="AA46" i="2"/>
  <c r="Y59" i="2"/>
  <c r="AA59" i="2"/>
  <c r="AA32" i="2"/>
  <c r="Y32" i="2"/>
  <c r="Y45" i="2" s="1"/>
  <c r="J77" i="2"/>
  <c r="J79" i="2" s="1"/>
  <c r="Y12" i="1" l="1"/>
  <c r="Y92" i="1"/>
  <c r="V77" i="1"/>
  <c r="V79" i="1" s="1"/>
  <c r="W77" i="1"/>
  <c r="W79" i="1" s="1"/>
  <c r="Y76" i="1"/>
  <c r="Y45" i="1"/>
  <c r="X77" i="1"/>
  <c r="AA12" i="1"/>
  <c r="Y62" i="1"/>
  <c r="M77" i="13"/>
  <c r="M79" i="13" s="1"/>
  <c r="X77" i="13"/>
  <c r="AA12" i="13"/>
  <c r="Y49" i="13"/>
  <c r="Y77" i="13"/>
  <c r="Y79" i="13" s="1"/>
  <c r="Y45" i="12"/>
  <c r="Y23" i="12"/>
  <c r="Y77" i="12" s="1"/>
  <c r="Y79" i="12" s="1"/>
  <c r="Y76" i="12"/>
  <c r="Y71" i="12"/>
  <c r="W79" i="12"/>
  <c r="Z79" i="12" s="1"/>
  <c r="Z77" i="12"/>
  <c r="Y49" i="12"/>
  <c r="X77" i="12"/>
  <c r="W79" i="11"/>
  <c r="Z79" i="11" s="1"/>
  <c r="Z77" i="11"/>
  <c r="Y45" i="11"/>
  <c r="Y77" i="11" s="1"/>
  <c r="Y79" i="11" s="1"/>
  <c r="X77" i="11"/>
  <c r="AA12" i="11"/>
  <c r="Y76" i="11"/>
  <c r="W79" i="10"/>
  <c r="Z79" i="10" s="1"/>
  <c r="Z77" i="10"/>
  <c r="Y62" i="10"/>
  <c r="Y23" i="10"/>
  <c r="Y77" i="10" s="1"/>
  <c r="Y79" i="10" s="1"/>
  <c r="X77" i="10"/>
  <c r="Y45" i="9"/>
  <c r="V77" i="9"/>
  <c r="V79" i="9" s="1"/>
  <c r="W79" i="9"/>
  <c r="Z79" i="9" s="1"/>
  <c r="Z77" i="9"/>
  <c r="X77" i="9"/>
  <c r="AA12" i="9"/>
  <c r="Y12" i="9"/>
  <c r="Y77" i="9" s="1"/>
  <c r="Y79" i="9" s="1"/>
  <c r="Y56" i="8"/>
  <c r="Y71" i="8"/>
  <c r="Y45" i="8"/>
  <c r="Y77" i="8" s="1"/>
  <c r="Y79" i="8" s="1"/>
  <c r="X77" i="8"/>
  <c r="W79" i="8"/>
  <c r="Z79" i="8" s="1"/>
  <c r="Z77" i="8"/>
  <c r="Y76" i="8"/>
  <c r="M77" i="8"/>
  <c r="M79" i="8" s="1"/>
  <c r="X77" i="7"/>
  <c r="AA12" i="7"/>
  <c r="Y76" i="7"/>
  <c r="W79" i="7"/>
  <c r="Z79" i="7" s="1"/>
  <c r="Z77" i="7"/>
  <c r="Y62" i="7"/>
  <c r="Y77" i="7" s="1"/>
  <c r="Y79" i="7" s="1"/>
  <c r="Y56" i="6"/>
  <c r="Y77" i="6" s="1"/>
  <c r="Y79" i="6" s="1"/>
  <c r="X77" i="6"/>
  <c r="AA12" i="6"/>
  <c r="Y71" i="6"/>
  <c r="V77" i="6"/>
  <c r="V79" i="6" s="1"/>
  <c r="Y77" i="5"/>
  <c r="Y79" i="5" s="1"/>
  <c r="X77" i="5"/>
  <c r="AA12" i="5"/>
  <c r="Y49" i="5"/>
  <c r="Y23" i="5"/>
  <c r="Y71" i="5"/>
  <c r="Y56" i="5"/>
  <c r="W79" i="4"/>
  <c r="Z79" i="4" s="1"/>
  <c r="Z77" i="4"/>
  <c r="Y49" i="4"/>
  <c r="Y71" i="4"/>
  <c r="X77" i="4"/>
  <c r="AA12" i="4"/>
  <c r="Y56" i="4"/>
  <c r="Y76" i="4"/>
  <c r="Y45" i="4"/>
  <c r="Y77" i="4" s="1"/>
  <c r="Y79" i="4" s="1"/>
  <c r="X77" i="3"/>
  <c r="Y71" i="3"/>
  <c r="Y62" i="3"/>
  <c r="Y77" i="3" s="1"/>
  <c r="Y79" i="3" s="1"/>
  <c r="W79" i="3"/>
  <c r="Z79" i="3" s="1"/>
  <c r="Z77" i="3"/>
  <c r="Y77" i="2"/>
  <c r="Y79" i="2" s="1"/>
  <c r="Y62" i="2"/>
  <c r="W79" i="2"/>
  <c r="Z79" i="2" s="1"/>
  <c r="Z77" i="2"/>
  <c r="Y56" i="2"/>
  <c r="X77" i="2"/>
  <c r="AA12" i="2"/>
  <c r="Z79" i="1" l="1"/>
  <c r="Y97" i="1"/>
  <c r="Y83" i="1"/>
  <c r="Y77" i="1"/>
  <c r="Y79" i="1" s="1"/>
  <c r="Y91" i="1" s="1"/>
  <c r="Z77" i="1"/>
  <c r="X79" i="1"/>
  <c r="Y82" i="1" s="1"/>
  <c r="Y87" i="1" s="1"/>
  <c r="AA77" i="1"/>
  <c r="X79" i="13"/>
  <c r="AA77" i="13"/>
  <c r="X79" i="12"/>
  <c r="AA77" i="12"/>
  <c r="X79" i="11"/>
  <c r="AA77" i="11"/>
  <c r="X79" i="10"/>
  <c r="AA77" i="10"/>
  <c r="X79" i="9"/>
  <c r="AA77" i="9"/>
  <c r="X79" i="8"/>
  <c r="AA77" i="8"/>
  <c r="X79" i="7"/>
  <c r="AA77" i="7"/>
  <c r="X79" i="6"/>
  <c r="AA77" i="6"/>
  <c r="X79" i="5"/>
  <c r="AA77" i="5"/>
  <c r="X79" i="4"/>
  <c r="AA77" i="4"/>
  <c r="X79" i="3"/>
  <c r="AA77" i="3"/>
  <c r="X79" i="2"/>
  <c r="AA77" i="2"/>
  <c r="Y98" i="1" l="1"/>
  <c r="S22" i="14" s="1"/>
  <c r="S21" i="14"/>
  <c r="AA79" i="1"/>
  <c r="AB79" i="1" s="1"/>
  <c r="AA79" i="13"/>
  <c r="AB79" i="13" s="1"/>
  <c r="AA79" i="12"/>
  <c r="AB79" i="12" s="1"/>
  <c r="AA79" i="11"/>
  <c r="AB79" i="11" s="1"/>
  <c r="AA79" i="10"/>
  <c r="AB79" i="10" s="1"/>
  <c r="AA79" i="9"/>
  <c r="AB79" i="9" s="1"/>
  <c r="AA79" i="8"/>
  <c r="AB79" i="8" s="1"/>
  <c r="AA79" i="7"/>
  <c r="AB79" i="7" s="1"/>
  <c r="AA79" i="6"/>
  <c r="AB79" i="6" s="1"/>
  <c r="AA79" i="5"/>
  <c r="AB79" i="5" s="1"/>
  <c r="AA79" i="4"/>
  <c r="AB79" i="4" s="1"/>
  <c r="AA79" i="3"/>
  <c r="AB79" i="3" s="1"/>
  <c r="AA79" i="2"/>
  <c r="AB79" i="2" s="1"/>
</calcChain>
</file>

<file path=xl/sharedStrings.xml><?xml version="1.0" encoding="utf-8"?>
<sst xmlns="http://schemas.openxmlformats.org/spreadsheetml/2006/main" count="1949" uniqueCount="172">
  <si>
    <t>S.No.</t>
  </si>
  <si>
    <t>Generating station/ Stage/Source</t>
  </si>
  <si>
    <t>Plant 
capacity
 (MW)</t>
  </si>
  <si>
    <t>Discom's
 share
 (%)</t>
  </si>
  <si>
    <t>Energy (MU)</t>
  </si>
  <si>
    <t>Cost Components (Rs.Millions)</t>
  </si>
  <si>
    <t>Fixed
(A)</t>
  </si>
  <si>
    <t>Variable 
(B)</t>
  </si>
  <si>
    <t>Incentive
(C)</t>
  </si>
  <si>
    <t>Income Tax
(D)</t>
  </si>
  <si>
    <t>Others
(E)</t>
  </si>
  <si>
    <t>Total 
F=(A+B+C+D+E)</t>
  </si>
  <si>
    <t>TO 
(a)</t>
  </si>
  <si>
    <t>Actual
 (b)</t>
  </si>
  <si>
    <t>Variance
 (c)= (b-a)</t>
  </si>
  <si>
    <t>TO 
(d)</t>
  </si>
  <si>
    <t>Actual
 (e)</t>
  </si>
  <si>
    <t>Variance
 (f)= (e-d)</t>
  </si>
  <si>
    <t>TO
 (g)</t>
  </si>
  <si>
    <t>Actual 
(h)</t>
  </si>
  <si>
    <t>Variance
 (i)= (h-g)</t>
  </si>
  <si>
    <t>TO 
(j)</t>
  </si>
  <si>
    <t>Actual 
(k)</t>
  </si>
  <si>
    <t>Variance
 (l)= (k-j)</t>
  </si>
  <si>
    <t>TO
 (m)</t>
  </si>
  <si>
    <t>Actual
 (n)</t>
  </si>
  <si>
    <t>Variance 
(o)= (n-m)</t>
  </si>
  <si>
    <t>TO 
(p)</t>
  </si>
  <si>
    <t>Actual 
(q)</t>
  </si>
  <si>
    <t>Variance
 (r)= (q-p)</t>
  </si>
  <si>
    <t>TO 
(s)</t>
  </si>
  <si>
    <t>Actual
 (t)</t>
  </si>
  <si>
    <t>Variance 
(u)= (t-s)</t>
  </si>
  <si>
    <t>Avg as per Tariff Order</t>
  </si>
  <si>
    <t xml:space="preserve"> Actual</t>
  </si>
  <si>
    <t>Dr. NTTPS</t>
  </si>
  <si>
    <t>Dr. NTTPS-IV</t>
  </si>
  <si>
    <t>Dr. NTTPS-V</t>
  </si>
  <si>
    <t>Dr.M.V.R.RTPP Stage-I</t>
  </si>
  <si>
    <t>Dr.M.V.R.RTPP Stage-II</t>
  </si>
  <si>
    <t>Dr.M.V.R.RTPP Stage-III</t>
  </si>
  <si>
    <t>Dr.M.V.R.RTPP Stage-IV</t>
  </si>
  <si>
    <t>GENCO THERMAL TOTAL</t>
  </si>
  <si>
    <t>Srisailam RCPH</t>
  </si>
  <si>
    <t>NSRCPH</t>
  </si>
  <si>
    <t>NSTPDC PH</t>
  </si>
  <si>
    <t>Upper Sileru</t>
  </si>
  <si>
    <t>Lower Sileru</t>
  </si>
  <si>
    <t>Donkarayi</t>
  </si>
  <si>
    <t>PABRHES</t>
  </si>
  <si>
    <t>Minihydel(Chettipet)</t>
  </si>
  <si>
    <t>Machkund HES (AP Share)</t>
  </si>
  <si>
    <t>Tungabhadra HES (AP Share)</t>
  </si>
  <si>
    <t>GENCO HYDEL(INCLUDING INTERSTATE)TOTAL</t>
  </si>
  <si>
    <t>NTPC(SR) Ramagundam I &amp; II</t>
  </si>
  <si>
    <t>NTPC(SR) Simhadri Stage-I</t>
  </si>
  <si>
    <t>NTPC(SR) Simhadri Stage-II</t>
  </si>
  <si>
    <t>NTPC(SR) Talcher Stage-II</t>
  </si>
  <si>
    <t>NTPC(SR) Ramagundam III</t>
  </si>
  <si>
    <t>NTPC Kudgi Stage-I</t>
  </si>
  <si>
    <t>NTPC Telangana STPS - I</t>
  </si>
  <si>
    <t>NTECL Valluru</t>
  </si>
  <si>
    <t>NLC Stage-I</t>
  </si>
  <si>
    <t>NLC Stage-II</t>
  </si>
  <si>
    <t>NPC(MAPS)</t>
  </si>
  <si>
    <t>NPC(KAIGA unit I,II,III,IV)</t>
  </si>
  <si>
    <t>NTPL(NLC TamilNadu)</t>
  </si>
  <si>
    <t>NLC NNTPS</t>
  </si>
  <si>
    <t>KKNPP Unit-I</t>
  </si>
  <si>
    <t>NLC TPS- I Expn.</t>
  </si>
  <si>
    <t>NLC TPS- II Expn.</t>
  </si>
  <si>
    <t>JNNSM Ph-1 Thermal</t>
  </si>
  <si>
    <t>NTPC Aravali</t>
  </si>
  <si>
    <t>NTPC-DADRI</t>
  </si>
  <si>
    <t>SCED</t>
  </si>
  <si>
    <t>CGS TOTAL</t>
  </si>
  <si>
    <t>NCE- Others</t>
  </si>
  <si>
    <t>NCE Solar</t>
  </si>
  <si>
    <t>NCE WIND</t>
  </si>
  <si>
    <t>NCE TOTAL</t>
  </si>
  <si>
    <t>SECI (APRAPSCOM)</t>
  </si>
  <si>
    <t>APPDCL Stage-I</t>
  </si>
  <si>
    <t>APPDCL Stage-II</t>
  </si>
  <si>
    <t>Godavari Gas Power Plant</t>
  </si>
  <si>
    <t>TS NPDCL (TSPCC)</t>
  </si>
  <si>
    <t>JOINT SECTOR TOTAL</t>
  </si>
  <si>
    <t xml:space="preserve">SEMBCORP PROJECT-1 (625MW) </t>
  </si>
  <si>
    <t xml:space="preserve">SEMBCORP PROJECT-2 (125MW) </t>
  </si>
  <si>
    <t>HNPCL</t>
  </si>
  <si>
    <t>IPPs TOTAL</t>
  </si>
  <si>
    <t>UI CHARGES</t>
  </si>
  <si>
    <t>Market Purchases</t>
  </si>
  <si>
    <t>Short term Sales</t>
  </si>
  <si>
    <t>Purchase from SPDCL</t>
  </si>
  <si>
    <t>Purchase from CPDCL</t>
  </si>
  <si>
    <t>Sale to SPDCL</t>
  </si>
  <si>
    <t>Sale to CPDCL</t>
  </si>
  <si>
    <t xml:space="preserve">Swapping power
</t>
  </si>
  <si>
    <t>TOTAL OTHERS</t>
  </si>
  <si>
    <t>TRANSMISSION COST</t>
  </si>
  <si>
    <t>SLDC COST</t>
  </si>
  <si>
    <t>PGCIL</t>
  </si>
  <si>
    <t>ULDC COST</t>
  </si>
  <si>
    <t>TOTAL TRANSMISSION &amp; ULDC CHARGES</t>
  </si>
  <si>
    <t>TOTAL COST</t>
  </si>
  <si>
    <t>Past claims/refunds, if any, pertaining to the Month(s) prior to the month for which FPPCA is being filed (Previous FYs)</t>
  </si>
  <si>
    <t>FPPCA FORMAT for the month of MAY, 2025  FY 25-26  (APEPDCL)</t>
  </si>
  <si>
    <t>FPPCA FORMAT for the month of JUNE, 2025  FY 25-26  (APEPDCL)</t>
  </si>
  <si>
    <t>FPPCA FORMAT for the month of JULY, 2025  FY 25-26  (APEPDCL)</t>
  </si>
  <si>
    <t>FPPCA FORMAT for the month of AUGUST, 2025  FY 25-26  (APEPDCL)</t>
  </si>
  <si>
    <t>FPPCA FORMAT for the month of SEPTEMBER, 2025  FY 25-26  (APEPDCL)</t>
  </si>
  <si>
    <t>FPPCA FORMAT for the month of OCTOBER, 2025  FY 25-26  (APEPDCL)</t>
  </si>
  <si>
    <t>FPPCA FORMAT for the month of NOVEMBER, 2025  FY 25-26  (APEPDCL)</t>
  </si>
  <si>
    <t>FPPCA FORMAT for the month of DECEMBER, 2025  FY 25-26  (APEPDCL)</t>
  </si>
  <si>
    <t>FPPCA FORMAT for the month of JANUARY, 2026  FY 25-26  (APEPDCL)</t>
  </si>
  <si>
    <t>FPPCA FORMAT for the month of FEBRUARY, 2026  (APEPDCL)</t>
  </si>
  <si>
    <t>FPPCA FORMAT for the month of MARCH, 2026  FY 25-26  (APEPDCL)</t>
  </si>
  <si>
    <t>FPPCA FORMAT for the month of FY 25-26  (APEPDCL)</t>
  </si>
  <si>
    <t>Actual Weighted average Power Purchase Cost per unit of energy (APPC)</t>
  </si>
  <si>
    <t>=</t>
  </si>
  <si>
    <t>Base Weighted average Power Purchase Cost per unit of energy (BPPC)</t>
  </si>
  <si>
    <t>Actual loss % for previous year (FY 2024-25)</t>
  </si>
  <si>
    <t>Approved T&amp;D Loss for FY 2025-26</t>
  </si>
  <si>
    <t>Loss % considered (lower of above two rows)</t>
  </si>
  <si>
    <t>FPPCA (Rs./Unit) = (APPC - BPPC ) / (1-(Loss in %/100)) (Rs./Unit)</t>
  </si>
  <si>
    <t>Actual loss % for FY 2025-26</t>
  </si>
  <si>
    <t>Sales in MU</t>
  </si>
  <si>
    <t>Recovery through FPPCA  (Millions) (6*8)</t>
  </si>
  <si>
    <t>Actual Power Purchase Cost variation (Millions)</t>
  </si>
  <si>
    <t>Actual Power Purchase quantum (MU)</t>
  </si>
  <si>
    <t>Actual sales grossed up with actual losses (sales / (1-Actual losses) (MU) (8/(1-7)</t>
  </si>
  <si>
    <t>Actual sales grossed up with approved losses (sales / (1-Apporved losses) (MU)  (8/(1-4)</t>
  </si>
  <si>
    <t>Power Purchase quantum as per Clause (G) of Regulation (Lower of the above) (MU)</t>
  </si>
  <si>
    <t>Power Purchase Cost as per Clause (G) of Regulation (Millions) (14*1)</t>
  </si>
  <si>
    <t>Power Purchase Cost variation (Millions)</t>
  </si>
  <si>
    <t xml:space="preserve">FPPCA adjusted as per Clause (G) of Regulation (16/8)  (Rs./Unit) </t>
  </si>
  <si>
    <t xml:space="preserve">FPPCA Passed through automatically (Rs./Unit) </t>
  </si>
  <si>
    <t>FPPCA Monthly Abstract for FY2025-26</t>
  </si>
  <si>
    <t>S.No</t>
  </si>
  <si>
    <t>Particulars</t>
  </si>
  <si>
    <t>Total</t>
  </si>
  <si>
    <t>Actual Power Purchase Cost   (Millions)</t>
  </si>
  <si>
    <t>Actual Power Purcahse (MU)</t>
  </si>
  <si>
    <t>Approved Power Purchase Cost   (Millions)</t>
  </si>
  <si>
    <t>Approved Power Purcahse (MU)</t>
  </si>
  <si>
    <t>Actual Weighted average Power Purchase Cost per unit of energy (APPC) (1/2)</t>
  </si>
  <si>
    <t>Base Weighted average Power Purchase Cost per unit of energy (BPPC) (3/4)</t>
  </si>
  <si>
    <t>Recovery through FPPCA  (Millions) (10x11)</t>
  </si>
  <si>
    <t xml:space="preserve">Actual losses for FY 2025-26 (%) </t>
  </si>
  <si>
    <t>Actual sales grossed up with actual losses (sales / (1-Actual losses) (MU) (11/(1-13)</t>
  </si>
  <si>
    <t>Actual sales grossed up with approved losses (sales / (1-Apporved losses) (MU)  (11/(1-8)</t>
  </si>
  <si>
    <t>Power Purchase Cost as per Clause (G) of Regulation (Millions) (16x5)</t>
  </si>
  <si>
    <t>Power Purchase Cost variation (Millions) (17-3)</t>
  </si>
  <si>
    <t xml:space="preserve">FPPCA adjusted as per Clause (G) of Regulation (18/11)  (Rs./Unit) </t>
  </si>
  <si>
    <t>Total Sales for FY 2025-26 (MU)</t>
  </si>
  <si>
    <t>FPPCA  for FY 2025-26 (Rs./Unit)</t>
  </si>
  <si>
    <t xml:space="preserve">FPPCA Amount (Millions) </t>
  </si>
  <si>
    <t xml:space="preserve">FPPCA already collected (Rs.0.40/-) (Rs./Unit)  (Millions) </t>
  </si>
  <si>
    <t>FPPCA Diff. (Rs.)</t>
  </si>
  <si>
    <t>SBI MCLR Rate (%)</t>
  </si>
  <si>
    <t>Carrying Cost Rate (SBI MCLR + 1.5%) (%)</t>
  </si>
  <si>
    <t xml:space="preserve">Monthly cummulative FPPCA balance (Millions) </t>
  </si>
  <si>
    <t xml:space="preserve">Inerest Cost (Millions) </t>
  </si>
  <si>
    <t xml:space="preserve">Total FPPCA Amount (incl. Carrying Cost) (Millions) </t>
  </si>
  <si>
    <t>Sales (MU)</t>
  </si>
  <si>
    <t>Calculated FPPCA including Carrying Cost (Rs./Unit)</t>
  </si>
  <si>
    <t xml:space="preserve">POWER PURCHASE </t>
  </si>
  <si>
    <t>Power Purchase quantum as per Clause (G) of Regulation (Lower of the above) (MU) =Lower(2,14,15)</t>
  </si>
  <si>
    <t xml:space="preserve"> Carrying Cost computation ANNEXURE-2</t>
  </si>
  <si>
    <t>FPPCA FORMAT for the month of APRIL, 2025  FY 25-26  (APEPDCL) (Annexure-1)</t>
  </si>
  <si>
    <r>
      <rPr>
        <sz val="10"/>
        <rFont val="Cambria"/>
        <family val="1"/>
      </rPr>
      <t>SEIL P1 (230MW)</t>
    </r>
  </si>
  <si>
    <r>
      <rPr>
        <sz val="10"/>
        <rFont val="Cambria"/>
        <family val="1"/>
      </rPr>
      <t>SEIL P2 (500MW Firm)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</si>
</sst>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43" formatCode="_ * #,##0.00_ ;_ * \-#,##0.00_ ;_ * &quot;-&quot;??_ ;_ @_ "/>
    <numFmt numFmtId="164" formatCode="0.0000"/>
    <numFmt numFmtId="165" formatCode="_ * #,##0.000000000_ ;_ * \-#,##0.000000000_ ;_ * &quot;-&quot;??_ ;_ @_ 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 Light"/>
      <family val="2"/>
      <scheme val="major"/>
    </font>
    <font>
      <sz val="14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9"/>
      <color theme="1"/>
      <name val="Calibri Light"/>
      <family val="2"/>
      <scheme val="major"/>
    </font>
    <font>
      <sz val="10"/>
      <color rgb="FF000000"/>
      <name val="Times New Roman"/>
      <family val="1"/>
    </font>
    <font>
      <b/>
      <sz val="9"/>
      <color theme="1"/>
      <name val="Calibri Light"/>
      <family val="1"/>
      <scheme val="major"/>
    </font>
    <font>
      <b/>
      <sz val="9"/>
      <color theme="1"/>
      <name val="Calibri Light"/>
      <family val="2"/>
      <scheme val="maj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sz val="12"/>
      <name val="Calibri Light"/>
      <family val="2"/>
      <scheme val="major"/>
    </font>
    <font>
      <b/>
      <sz val="12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sz val="12"/>
      <color theme="1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0"/>
      <color theme="1"/>
      <name val="Calibri Light"/>
      <family val="1"/>
      <scheme val="major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b/>
      <sz val="10"/>
      <name val="Calibri Light"/>
      <family val="1"/>
      <scheme val="major"/>
    </font>
    <font>
      <sz val="10"/>
      <color theme="1"/>
      <name val="Calibri"/>
      <family val="2"/>
      <scheme val="minor"/>
    </font>
    <font>
      <sz val="10"/>
      <name val="Cambria"/>
      <family val="1"/>
    </font>
    <font>
      <sz val="10"/>
      <color theme="1"/>
      <name val="Calibri Light"/>
      <family val="1"/>
      <scheme val="major"/>
    </font>
    <font>
      <sz val="10"/>
      <color rgb="FF000000"/>
      <name val="Calibri Light"/>
      <family val="2"/>
      <scheme val="major"/>
    </font>
    <font>
      <b/>
      <sz val="10"/>
      <color rgb="FF000000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7" fillId="0" borderId="0"/>
    <xf numFmtId="0" fontId="10" fillId="0" borderId="0"/>
  </cellStyleXfs>
  <cellXfs count="108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10" fillId="0" borderId="5" xfId="0" applyFont="1" applyBorder="1" applyAlignment="1">
      <alignment horizontal="left" vertical="top" wrapText="1"/>
    </xf>
    <xf numFmtId="2" fontId="6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164" fontId="14" fillId="0" borderId="4" xfId="0" applyNumberFormat="1" applyFont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center"/>
    </xf>
    <xf numFmtId="10" fontId="14" fillId="0" borderId="4" xfId="0" applyNumberFormat="1" applyFont="1" applyBorder="1" applyAlignment="1">
      <alignment horizontal="center" vertical="center" wrapText="1"/>
    </xf>
    <xf numFmtId="2" fontId="14" fillId="0" borderId="4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10" fontId="16" fillId="0" borderId="4" xfId="0" applyNumberFormat="1" applyFont="1" applyBorder="1" applyAlignment="1">
      <alignment horizontal="center" vertical="center"/>
    </xf>
    <xf numFmtId="10" fontId="17" fillId="0" borderId="4" xfId="0" applyNumberFormat="1" applyFont="1" applyBorder="1" applyAlignment="1">
      <alignment horizontal="center" vertical="center"/>
    </xf>
    <xf numFmtId="10" fontId="18" fillId="0" borderId="4" xfId="0" applyNumberFormat="1" applyFont="1" applyBorder="1" applyAlignment="1">
      <alignment horizontal="center" vertical="center"/>
    </xf>
    <xf numFmtId="10" fontId="19" fillId="0" borderId="4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1" fillId="0" borderId="0" xfId="0" applyFont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17" fontId="21" fillId="0" borderId="4" xfId="0" applyNumberFormat="1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2" fillId="0" borderId="4" xfId="0" applyFont="1" applyBorder="1" applyAlignment="1">
      <alignment vertical="center" wrapText="1"/>
    </xf>
    <xf numFmtId="2" fontId="22" fillId="0" borderId="4" xfId="0" applyNumberFormat="1" applyFont="1" applyBorder="1" applyAlignment="1">
      <alignment vertical="center"/>
    </xf>
    <xf numFmtId="2" fontId="21" fillId="0" borderId="4" xfId="0" applyNumberFormat="1" applyFont="1" applyBorder="1" applyAlignment="1">
      <alignment vertical="center"/>
    </xf>
    <xf numFmtId="0" fontId="23" fillId="0" borderId="4" xfId="0" applyFont="1" applyBorder="1" applyAlignment="1">
      <alignment horizontal="left" vertical="center" wrapText="1"/>
    </xf>
    <xf numFmtId="164" fontId="22" fillId="0" borderId="4" xfId="0" applyNumberFormat="1" applyFont="1" applyBorder="1" applyAlignment="1">
      <alignment vertical="center"/>
    </xf>
    <xf numFmtId="164" fontId="21" fillId="0" borderId="4" xfId="0" applyNumberFormat="1" applyFont="1" applyBorder="1" applyAlignment="1">
      <alignment vertical="center"/>
    </xf>
    <xf numFmtId="2" fontId="23" fillId="0" borderId="4" xfId="0" applyNumberFormat="1" applyFont="1" applyBorder="1" applyAlignment="1">
      <alignment vertical="center" wrapText="1"/>
    </xf>
    <xf numFmtId="0" fontId="24" fillId="0" borderId="4" xfId="0" applyFont="1" applyBorder="1" applyAlignment="1">
      <alignment horizontal="left" vertical="center" wrapText="1"/>
    </xf>
    <xf numFmtId="2" fontId="0" fillId="0" borderId="0" xfId="0" applyNumberFormat="1" applyAlignment="1">
      <alignment vertical="center"/>
    </xf>
    <xf numFmtId="43" fontId="11" fillId="0" borderId="0" xfId="0" applyNumberFormat="1" applyFont="1" applyAlignment="1">
      <alignment vertical="center"/>
    </xf>
    <xf numFmtId="2" fontId="11" fillId="0" borderId="0" xfId="0" applyNumberFormat="1" applyFont="1" applyAlignment="1">
      <alignment vertical="center"/>
    </xf>
    <xf numFmtId="10" fontId="11" fillId="0" borderId="0" xfId="1" applyNumberFormat="1" applyFont="1" applyAlignment="1">
      <alignment vertical="center"/>
    </xf>
    <xf numFmtId="41" fontId="11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43" fontId="6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6" fillId="0" borderId="4" xfId="0" applyFont="1" applyBorder="1" applyAlignment="1">
      <alignment horizontal="center" vertical="center"/>
    </xf>
    <xf numFmtId="17" fontId="26" fillId="0" borderId="4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7" fillId="0" borderId="4" xfId="0" applyFont="1" applyBorder="1" applyAlignment="1">
      <alignment vertical="center"/>
    </xf>
    <xf numFmtId="2" fontId="27" fillId="0" borderId="4" xfId="0" applyNumberFormat="1" applyFont="1" applyBorder="1" applyAlignment="1">
      <alignment vertical="center"/>
    </xf>
    <xf numFmtId="2" fontId="26" fillId="0" borderId="4" xfId="0" applyNumberFormat="1" applyFont="1" applyBorder="1" applyAlignment="1">
      <alignment vertical="center"/>
    </xf>
    <xf numFmtId="0" fontId="26" fillId="0" borderId="4" xfId="0" applyFont="1" applyBorder="1" applyAlignment="1">
      <alignment vertical="center"/>
    </xf>
    <xf numFmtId="164" fontId="27" fillId="0" borderId="4" xfId="0" applyNumberFormat="1" applyFont="1" applyBorder="1" applyAlignment="1">
      <alignment vertical="center"/>
    </xf>
    <xf numFmtId="10" fontId="27" fillId="0" borderId="4" xfId="0" applyNumberFormat="1" applyFont="1" applyBorder="1" applyAlignment="1">
      <alignment vertical="center"/>
    </xf>
    <xf numFmtId="0" fontId="26" fillId="0" borderId="4" xfId="0" applyFont="1" applyBorder="1" applyAlignment="1">
      <alignment vertical="center" wrapText="1"/>
    </xf>
    <xf numFmtId="2" fontId="21" fillId="0" borderId="0" xfId="0" applyNumberFormat="1" applyFont="1" applyAlignment="1">
      <alignment vertical="center"/>
    </xf>
    <xf numFmtId="2" fontId="22" fillId="0" borderId="0" xfId="0" applyNumberFormat="1" applyFont="1" applyAlignment="1">
      <alignment vertical="center"/>
    </xf>
    <xf numFmtId="10" fontId="22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2" fontId="0" fillId="0" borderId="0" xfId="0" applyNumberFormat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wrapText="1"/>
    </xf>
    <xf numFmtId="17" fontId="0" fillId="0" borderId="4" xfId="0" applyNumberFormat="1" applyBorder="1"/>
    <xf numFmtId="2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10" fillId="0" borderId="5" xfId="2" applyFont="1" applyBorder="1" applyAlignment="1">
      <alignment horizontal="left" vertical="top" wrapText="1"/>
    </xf>
    <xf numFmtId="1" fontId="5" fillId="0" borderId="4" xfId="0" applyNumberFormat="1" applyFont="1" applyBorder="1" applyAlignment="1">
      <alignment horizontal="center" vertical="center"/>
    </xf>
    <xf numFmtId="10" fontId="5" fillId="0" borderId="4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right" vertical="center"/>
    </xf>
    <xf numFmtId="2" fontId="5" fillId="0" borderId="4" xfId="0" applyNumberFormat="1" applyFont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/>
    </xf>
    <xf numFmtId="10" fontId="5" fillId="2" borderId="4" xfId="0" applyNumberFormat="1" applyFont="1" applyFill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right" vertical="center"/>
    </xf>
    <xf numFmtId="2" fontId="4" fillId="2" borderId="4" xfId="0" applyNumberFormat="1" applyFont="1" applyFill="1" applyBorder="1" applyAlignment="1">
      <alignment horizontal="center" vertical="center"/>
    </xf>
    <xf numFmtId="1" fontId="30" fillId="0" borderId="4" xfId="3" applyNumberFormat="1" applyFont="1" applyBorder="1" applyAlignment="1" applyProtection="1">
      <alignment horizontal="center" vertical="center"/>
      <protection locked="0"/>
    </xf>
    <xf numFmtId="0" fontId="30" fillId="0" borderId="4" xfId="0" applyFont="1" applyBorder="1" applyAlignment="1">
      <alignment horizontal="left" vertical="center" wrapText="1"/>
    </xf>
    <xf numFmtId="0" fontId="30" fillId="0" borderId="4" xfId="0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right" vertical="center"/>
    </xf>
    <xf numFmtId="0" fontId="31" fillId="2" borderId="4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center"/>
    </xf>
    <xf numFmtId="0" fontId="34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5" fillId="0" borderId="4" xfId="0" applyFont="1" applyBorder="1" applyAlignment="1">
      <alignment horizontal="center" vertical="center" wrapText="1"/>
    </xf>
    <xf numFmtId="0" fontId="36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2" fontId="29" fillId="2" borderId="4" xfId="0" applyNumberFormat="1" applyFont="1" applyFill="1" applyBorder="1" applyAlignment="1">
      <alignment horizontal="right" vertical="center"/>
    </xf>
    <xf numFmtId="0" fontId="27" fillId="0" borderId="4" xfId="0" applyFont="1" applyBorder="1" applyAlignment="1">
      <alignment vertical="center" wrapText="1"/>
    </xf>
    <xf numFmtId="0" fontId="20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1" fontId="5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9" fontId="4" fillId="0" borderId="4" xfId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</cellXfs>
  <cellStyles count="4">
    <cellStyle name="Normal" xfId="0" builtinId="0"/>
    <cellStyle name="Normal 2" xfId="2" xr:uid="{CDA7B97E-8899-4A4B-A38F-FA10FA7A0FCB}"/>
    <cellStyle name="Normal 82" xfId="3" xr:uid="{04C69479-987E-4A3B-A43F-4964BA3C792D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95251</xdr:colOff>
      <xdr:row>1</xdr:row>
      <xdr:rowOff>204107</xdr:rowOff>
    </xdr:from>
    <xdr:to>
      <xdr:col>23</xdr:col>
      <xdr:colOff>297335</xdr:colOff>
      <xdr:row>7</xdr:row>
      <xdr:rowOff>163285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9A228C-3B16-4972-8B6A-5BF4AC62C1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62715" y="476250"/>
          <a:ext cx="5304763" cy="394607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istrator\Downloads\CUMM%20APEPDCL.xlsx" TargetMode="External"/><Relationship Id="rId1" Type="http://schemas.openxmlformats.org/officeDocument/2006/relationships/externalLinkPath" Target="file:///C:\Users\Administrator\Downloads\CUMM%20APEPDC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PRIL-25"/>
      <sheetName val="MAY-25"/>
      <sheetName val="JUN-25"/>
      <sheetName val="JUL-25"/>
      <sheetName val="AUG-25"/>
      <sheetName val="SEPT-25"/>
      <sheetName val="OCT-25"/>
      <sheetName val="NOV-25"/>
      <sheetName val="DEC-25"/>
      <sheetName val="JAN-26"/>
      <sheetName val="FEB-26"/>
      <sheetName val="MAR-26"/>
      <sheetName val="CUM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79">
          <cell r="E79">
            <v>32679.679999999997</v>
          </cell>
          <cell r="F79">
            <v>29156.193599102466</v>
          </cell>
          <cell r="G79">
            <v>-3523.4864008975301</v>
          </cell>
          <cell r="H79">
            <v>57699.8</v>
          </cell>
          <cell r="I79">
            <v>62079.80112928911</v>
          </cell>
          <cell r="J79">
            <v>4380.0011292891086</v>
          </cell>
          <cell r="K79">
            <v>117366.19260000001</v>
          </cell>
          <cell r="L79">
            <v>109759.54261833707</v>
          </cell>
          <cell r="M79">
            <v>-7606.6499816629257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746.84737455407435</v>
          </cell>
          <cell r="V79">
            <v>746.84737455407435</v>
          </cell>
          <cell r="W79">
            <v>175065.9926</v>
          </cell>
          <cell r="X79">
            <v>172586.19112218026</v>
          </cell>
          <cell r="Y79">
            <v>-2479.8014778197448</v>
          </cell>
          <cell r="Z79">
            <v>5.3570289733559209</v>
          </cell>
          <cell r="AA79">
            <v>5.9193663444288935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EA7D0-3316-4A1B-B027-E9F2351460B2}">
  <dimension ref="A1:AC99"/>
  <sheetViews>
    <sheetView showGridLines="0" view="pageBreakPreview" zoomScale="60" zoomScaleNormal="100" workbookViewId="0">
      <pane ySplit="4" topLeftCell="A5" activePane="bottomLeft" state="frozen"/>
      <selection activeCell="V32" sqref="V32"/>
      <selection pane="bottomLeft" activeCell="V32" sqref="V32"/>
    </sheetView>
  </sheetViews>
  <sheetFormatPr defaultRowHeight="12" x14ac:dyDescent="0.25"/>
  <cols>
    <col min="1" max="1" width="6.7109375" style="7" customWidth="1"/>
    <col min="2" max="2" width="26" style="7" customWidth="1"/>
    <col min="3" max="3" width="8.28515625" style="7" bestFit="1" customWidth="1"/>
    <col min="4" max="4" width="8" style="7" bestFit="1" customWidth="1"/>
    <col min="5" max="5" width="11.42578125" style="7" customWidth="1"/>
    <col min="6" max="6" width="12.5703125" style="7" customWidth="1"/>
    <col min="7" max="7" width="10.42578125" style="7" customWidth="1"/>
    <col min="8" max="8" width="9.85546875" style="7" customWidth="1"/>
    <col min="9" max="9" width="9.42578125" style="7" customWidth="1"/>
    <col min="10" max="10" width="10.5703125" style="7" customWidth="1"/>
    <col min="11" max="11" width="14.140625" style="7" bestFit="1" customWidth="1"/>
    <col min="12" max="13" width="11.28515625" style="7" customWidth="1"/>
    <col min="14" max="14" width="7" style="7" customWidth="1"/>
    <col min="15" max="15" width="9.140625" style="7" bestFit="1" customWidth="1"/>
    <col min="16" max="16" width="10.7109375" style="7" customWidth="1"/>
    <col min="17" max="17" width="8" style="7" bestFit="1" customWidth="1"/>
    <col min="18" max="18" width="9.140625" style="7" bestFit="1" customWidth="1"/>
    <col min="19" max="19" width="9.28515625" style="7" customWidth="1"/>
    <col min="20" max="20" width="7.42578125" style="7" customWidth="1"/>
    <col min="21" max="21" width="9.7109375" style="7" customWidth="1"/>
    <col min="22" max="22" width="11.28515625" style="7" customWidth="1"/>
    <col min="23" max="23" width="13.42578125" style="7" customWidth="1"/>
    <col min="24" max="24" width="13.7109375" style="7" bestFit="1" customWidth="1"/>
    <col min="25" max="25" width="15.140625" style="7" customWidth="1"/>
    <col min="26" max="26" width="7.85546875" style="7" customWidth="1"/>
    <col min="27" max="27" width="8" style="7" customWidth="1"/>
    <col min="28" max="30" width="6.7109375" style="7" customWidth="1"/>
    <col min="31" max="256" width="9.140625" style="7"/>
    <col min="257" max="257" width="6.7109375" style="7" customWidth="1"/>
    <col min="258" max="258" width="26" style="7" customWidth="1"/>
    <col min="259" max="259" width="6.42578125" style="7" bestFit="1" customWidth="1"/>
    <col min="260" max="260" width="6.7109375" style="7" customWidth="1"/>
    <col min="261" max="261" width="10.42578125" style="7" customWidth="1"/>
    <col min="262" max="262" width="9.42578125" style="7" customWidth="1"/>
    <col min="263" max="263" width="10.42578125" style="7" customWidth="1"/>
    <col min="264" max="264" width="9.42578125" style="7" bestFit="1" customWidth="1"/>
    <col min="265" max="265" width="9.42578125" style="7" customWidth="1"/>
    <col min="266" max="267" width="10.5703125" style="7" customWidth="1"/>
    <col min="268" max="269" width="11.28515625" style="7" customWidth="1"/>
    <col min="270" max="270" width="9.42578125" style="7" customWidth="1"/>
    <col min="271" max="271" width="10" style="7" customWidth="1"/>
    <col min="272" max="272" width="10.7109375" style="7" customWidth="1"/>
    <col min="273" max="273" width="6.7109375" style="7" customWidth="1"/>
    <col min="274" max="274" width="9.140625" style="7"/>
    <col min="275" max="275" width="9.5703125" style="7" customWidth="1"/>
    <col min="276" max="276" width="9" style="7" customWidth="1"/>
    <col min="277" max="277" width="11.140625" style="7" customWidth="1"/>
    <col min="278" max="278" width="11.28515625" style="7" customWidth="1"/>
    <col min="279" max="279" width="10.42578125" style="7" customWidth="1"/>
    <col min="280" max="280" width="11.85546875" style="7" customWidth="1"/>
    <col min="281" max="281" width="11" style="7" customWidth="1"/>
    <col min="282" max="282" width="7.85546875" style="7" customWidth="1"/>
    <col min="283" max="283" width="8" style="7" customWidth="1"/>
    <col min="284" max="286" width="6.7109375" style="7" customWidth="1"/>
    <col min="287" max="512" width="9.140625" style="7"/>
    <col min="513" max="513" width="6.7109375" style="7" customWidth="1"/>
    <col min="514" max="514" width="26" style="7" customWidth="1"/>
    <col min="515" max="515" width="6.42578125" style="7" bestFit="1" customWidth="1"/>
    <col min="516" max="516" width="6.7109375" style="7" customWidth="1"/>
    <col min="517" max="517" width="10.42578125" style="7" customWidth="1"/>
    <col min="518" max="518" width="9.42578125" style="7" customWidth="1"/>
    <col min="519" max="519" width="10.42578125" style="7" customWidth="1"/>
    <col min="520" max="520" width="9.42578125" style="7" bestFit="1" customWidth="1"/>
    <col min="521" max="521" width="9.42578125" style="7" customWidth="1"/>
    <col min="522" max="523" width="10.5703125" style="7" customWidth="1"/>
    <col min="524" max="525" width="11.28515625" style="7" customWidth="1"/>
    <col min="526" max="526" width="9.42578125" style="7" customWidth="1"/>
    <col min="527" max="527" width="10" style="7" customWidth="1"/>
    <col min="528" max="528" width="10.7109375" style="7" customWidth="1"/>
    <col min="529" max="529" width="6.7109375" style="7" customWidth="1"/>
    <col min="530" max="530" width="9.140625" style="7"/>
    <col min="531" max="531" width="9.5703125" style="7" customWidth="1"/>
    <col min="532" max="532" width="9" style="7" customWidth="1"/>
    <col min="533" max="533" width="11.140625" style="7" customWidth="1"/>
    <col min="534" max="534" width="11.28515625" style="7" customWidth="1"/>
    <col min="535" max="535" width="10.42578125" style="7" customWidth="1"/>
    <col min="536" max="536" width="11.85546875" style="7" customWidth="1"/>
    <col min="537" max="537" width="11" style="7" customWidth="1"/>
    <col min="538" max="538" width="7.85546875" style="7" customWidth="1"/>
    <col min="539" max="539" width="8" style="7" customWidth="1"/>
    <col min="540" max="542" width="6.7109375" style="7" customWidth="1"/>
    <col min="543" max="768" width="9.140625" style="7"/>
    <col min="769" max="769" width="6.7109375" style="7" customWidth="1"/>
    <col min="770" max="770" width="26" style="7" customWidth="1"/>
    <col min="771" max="771" width="6.42578125" style="7" bestFit="1" customWidth="1"/>
    <col min="772" max="772" width="6.7109375" style="7" customWidth="1"/>
    <col min="773" max="773" width="10.42578125" style="7" customWidth="1"/>
    <col min="774" max="774" width="9.42578125" style="7" customWidth="1"/>
    <col min="775" max="775" width="10.42578125" style="7" customWidth="1"/>
    <col min="776" max="776" width="9.42578125" style="7" bestFit="1" customWidth="1"/>
    <col min="777" max="777" width="9.42578125" style="7" customWidth="1"/>
    <col min="778" max="779" width="10.5703125" style="7" customWidth="1"/>
    <col min="780" max="781" width="11.28515625" style="7" customWidth="1"/>
    <col min="782" max="782" width="9.42578125" style="7" customWidth="1"/>
    <col min="783" max="783" width="10" style="7" customWidth="1"/>
    <col min="784" max="784" width="10.7109375" style="7" customWidth="1"/>
    <col min="785" max="785" width="6.7109375" style="7" customWidth="1"/>
    <col min="786" max="786" width="9.140625" style="7"/>
    <col min="787" max="787" width="9.5703125" style="7" customWidth="1"/>
    <col min="788" max="788" width="9" style="7" customWidth="1"/>
    <col min="789" max="789" width="11.140625" style="7" customWidth="1"/>
    <col min="790" max="790" width="11.28515625" style="7" customWidth="1"/>
    <col min="791" max="791" width="10.42578125" style="7" customWidth="1"/>
    <col min="792" max="792" width="11.85546875" style="7" customWidth="1"/>
    <col min="793" max="793" width="11" style="7" customWidth="1"/>
    <col min="794" max="794" width="7.85546875" style="7" customWidth="1"/>
    <col min="795" max="795" width="8" style="7" customWidth="1"/>
    <col min="796" max="798" width="6.7109375" style="7" customWidth="1"/>
    <col min="799" max="1024" width="9.140625" style="7"/>
    <col min="1025" max="1025" width="6.7109375" style="7" customWidth="1"/>
    <col min="1026" max="1026" width="26" style="7" customWidth="1"/>
    <col min="1027" max="1027" width="6.42578125" style="7" bestFit="1" customWidth="1"/>
    <col min="1028" max="1028" width="6.7109375" style="7" customWidth="1"/>
    <col min="1029" max="1029" width="10.42578125" style="7" customWidth="1"/>
    <col min="1030" max="1030" width="9.42578125" style="7" customWidth="1"/>
    <col min="1031" max="1031" width="10.42578125" style="7" customWidth="1"/>
    <col min="1032" max="1032" width="9.42578125" style="7" bestFit="1" customWidth="1"/>
    <col min="1033" max="1033" width="9.42578125" style="7" customWidth="1"/>
    <col min="1034" max="1035" width="10.5703125" style="7" customWidth="1"/>
    <col min="1036" max="1037" width="11.28515625" style="7" customWidth="1"/>
    <col min="1038" max="1038" width="9.42578125" style="7" customWidth="1"/>
    <col min="1039" max="1039" width="10" style="7" customWidth="1"/>
    <col min="1040" max="1040" width="10.7109375" style="7" customWidth="1"/>
    <col min="1041" max="1041" width="6.7109375" style="7" customWidth="1"/>
    <col min="1042" max="1042" width="9.140625" style="7"/>
    <col min="1043" max="1043" width="9.5703125" style="7" customWidth="1"/>
    <col min="1044" max="1044" width="9" style="7" customWidth="1"/>
    <col min="1045" max="1045" width="11.140625" style="7" customWidth="1"/>
    <col min="1046" max="1046" width="11.28515625" style="7" customWidth="1"/>
    <col min="1047" max="1047" width="10.42578125" style="7" customWidth="1"/>
    <col min="1048" max="1048" width="11.85546875" style="7" customWidth="1"/>
    <col min="1049" max="1049" width="11" style="7" customWidth="1"/>
    <col min="1050" max="1050" width="7.85546875" style="7" customWidth="1"/>
    <col min="1051" max="1051" width="8" style="7" customWidth="1"/>
    <col min="1052" max="1054" width="6.7109375" style="7" customWidth="1"/>
    <col min="1055" max="1280" width="9.140625" style="7"/>
    <col min="1281" max="1281" width="6.7109375" style="7" customWidth="1"/>
    <col min="1282" max="1282" width="26" style="7" customWidth="1"/>
    <col min="1283" max="1283" width="6.42578125" style="7" bestFit="1" customWidth="1"/>
    <col min="1284" max="1284" width="6.7109375" style="7" customWidth="1"/>
    <col min="1285" max="1285" width="10.42578125" style="7" customWidth="1"/>
    <col min="1286" max="1286" width="9.42578125" style="7" customWidth="1"/>
    <col min="1287" max="1287" width="10.42578125" style="7" customWidth="1"/>
    <col min="1288" max="1288" width="9.42578125" style="7" bestFit="1" customWidth="1"/>
    <col min="1289" max="1289" width="9.42578125" style="7" customWidth="1"/>
    <col min="1290" max="1291" width="10.5703125" style="7" customWidth="1"/>
    <col min="1292" max="1293" width="11.28515625" style="7" customWidth="1"/>
    <col min="1294" max="1294" width="9.42578125" style="7" customWidth="1"/>
    <col min="1295" max="1295" width="10" style="7" customWidth="1"/>
    <col min="1296" max="1296" width="10.7109375" style="7" customWidth="1"/>
    <col min="1297" max="1297" width="6.7109375" style="7" customWidth="1"/>
    <col min="1298" max="1298" width="9.140625" style="7"/>
    <col min="1299" max="1299" width="9.5703125" style="7" customWidth="1"/>
    <col min="1300" max="1300" width="9" style="7" customWidth="1"/>
    <col min="1301" max="1301" width="11.140625" style="7" customWidth="1"/>
    <col min="1302" max="1302" width="11.28515625" style="7" customWidth="1"/>
    <col min="1303" max="1303" width="10.42578125" style="7" customWidth="1"/>
    <col min="1304" max="1304" width="11.85546875" style="7" customWidth="1"/>
    <col min="1305" max="1305" width="11" style="7" customWidth="1"/>
    <col min="1306" max="1306" width="7.85546875" style="7" customWidth="1"/>
    <col min="1307" max="1307" width="8" style="7" customWidth="1"/>
    <col min="1308" max="1310" width="6.7109375" style="7" customWidth="1"/>
    <col min="1311" max="1536" width="9.140625" style="7"/>
    <col min="1537" max="1537" width="6.7109375" style="7" customWidth="1"/>
    <col min="1538" max="1538" width="26" style="7" customWidth="1"/>
    <col min="1539" max="1539" width="6.42578125" style="7" bestFit="1" customWidth="1"/>
    <col min="1540" max="1540" width="6.7109375" style="7" customWidth="1"/>
    <col min="1541" max="1541" width="10.42578125" style="7" customWidth="1"/>
    <col min="1542" max="1542" width="9.42578125" style="7" customWidth="1"/>
    <col min="1543" max="1543" width="10.42578125" style="7" customWidth="1"/>
    <col min="1544" max="1544" width="9.42578125" style="7" bestFit="1" customWidth="1"/>
    <col min="1545" max="1545" width="9.42578125" style="7" customWidth="1"/>
    <col min="1546" max="1547" width="10.5703125" style="7" customWidth="1"/>
    <col min="1548" max="1549" width="11.28515625" style="7" customWidth="1"/>
    <col min="1550" max="1550" width="9.42578125" style="7" customWidth="1"/>
    <col min="1551" max="1551" width="10" style="7" customWidth="1"/>
    <col min="1552" max="1552" width="10.7109375" style="7" customWidth="1"/>
    <col min="1553" max="1553" width="6.7109375" style="7" customWidth="1"/>
    <col min="1554" max="1554" width="9.140625" style="7"/>
    <col min="1555" max="1555" width="9.5703125" style="7" customWidth="1"/>
    <col min="1556" max="1556" width="9" style="7" customWidth="1"/>
    <col min="1557" max="1557" width="11.140625" style="7" customWidth="1"/>
    <col min="1558" max="1558" width="11.28515625" style="7" customWidth="1"/>
    <col min="1559" max="1559" width="10.42578125" style="7" customWidth="1"/>
    <col min="1560" max="1560" width="11.85546875" style="7" customWidth="1"/>
    <col min="1561" max="1561" width="11" style="7" customWidth="1"/>
    <col min="1562" max="1562" width="7.85546875" style="7" customWidth="1"/>
    <col min="1563" max="1563" width="8" style="7" customWidth="1"/>
    <col min="1564" max="1566" width="6.7109375" style="7" customWidth="1"/>
    <col min="1567" max="1792" width="9.140625" style="7"/>
    <col min="1793" max="1793" width="6.7109375" style="7" customWidth="1"/>
    <col min="1794" max="1794" width="26" style="7" customWidth="1"/>
    <col min="1795" max="1795" width="6.42578125" style="7" bestFit="1" customWidth="1"/>
    <col min="1796" max="1796" width="6.7109375" style="7" customWidth="1"/>
    <col min="1797" max="1797" width="10.42578125" style="7" customWidth="1"/>
    <col min="1798" max="1798" width="9.42578125" style="7" customWidth="1"/>
    <col min="1799" max="1799" width="10.42578125" style="7" customWidth="1"/>
    <col min="1800" max="1800" width="9.42578125" style="7" bestFit="1" customWidth="1"/>
    <col min="1801" max="1801" width="9.42578125" style="7" customWidth="1"/>
    <col min="1802" max="1803" width="10.5703125" style="7" customWidth="1"/>
    <col min="1804" max="1805" width="11.28515625" style="7" customWidth="1"/>
    <col min="1806" max="1806" width="9.42578125" style="7" customWidth="1"/>
    <col min="1807" max="1807" width="10" style="7" customWidth="1"/>
    <col min="1808" max="1808" width="10.7109375" style="7" customWidth="1"/>
    <col min="1809" max="1809" width="6.7109375" style="7" customWidth="1"/>
    <col min="1810" max="1810" width="9.140625" style="7"/>
    <col min="1811" max="1811" width="9.5703125" style="7" customWidth="1"/>
    <col min="1812" max="1812" width="9" style="7" customWidth="1"/>
    <col min="1813" max="1813" width="11.140625" style="7" customWidth="1"/>
    <col min="1814" max="1814" width="11.28515625" style="7" customWidth="1"/>
    <col min="1815" max="1815" width="10.42578125" style="7" customWidth="1"/>
    <col min="1816" max="1816" width="11.85546875" style="7" customWidth="1"/>
    <col min="1817" max="1817" width="11" style="7" customWidth="1"/>
    <col min="1818" max="1818" width="7.85546875" style="7" customWidth="1"/>
    <col min="1819" max="1819" width="8" style="7" customWidth="1"/>
    <col min="1820" max="1822" width="6.7109375" style="7" customWidth="1"/>
    <col min="1823" max="2048" width="9.140625" style="7"/>
    <col min="2049" max="2049" width="6.7109375" style="7" customWidth="1"/>
    <col min="2050" max="2050" width="26" style="7" customWidth="1"/>
    <col min="2051" max="2051" width="6.42578125" style="7" bestFit="1" customWidth="1"/>
    <col min="2052" max="2052" width="6.7109375" style="7" customWidth="1"/>
    <col min="2053" max="2053" width="10.42578125" style="7" customWidth="1"/>
    <col min="2054" max="2054" width="9.42578125" style="7" customWidth="1"/>
    <col min="2055" max="2055" width="10.42578125" style="7" customWidth="1"/>
    <col min="2056" max="2056" width="9.42578125" style="7" bestFit="1" customWidth="1"/>
    <col min="2057" max="2057" width="9.42578125" style="7" customWidth="1"/>
    <col min="2058" max="2059" width="10.5703125" style="7" customWidth="1"/>
    <col min="2060" max="2061" width="11.28515625" style="7" customWidth="1"/>
    <col min="2062" max="2062" width="9.42578125" style="7" customWidth="1"/>
    <col min="2063" max="2063" width="10" style="7" customWidth="1"/>
    <col min="2064" max="2064" width="10.7109375" style="7" customWidth="1"/>
    <col min="2065" max="2065" width="6.7109375" style="7" customWidth="1"/>
    <col min="2066" max="2066" width="9.140625" style="7"/>
    <col min="2067" max="2067" width="9.5703125" style="7" customWidth="1"/>
    <col min="2068" max="2068" width="9" style="7" customWidth="1"/>
    <col min="2069" max="2069" width="11.140625" style="7" customWidth="1"/>
    <col min="2070" max="2070" width="11.28515625" style="7" customWidth="1"/>
    <col min="2071" max="2071" width="10.42578125" style="7" customWidth="1"/>
    <col min="2072" max="2072" width="11.85546875" style="7" customWidth="1"/>
    <col min="2073" max="2073" width="11" style="7" customWidth="1"/>
    <col min="2074" max="2074" width="7.85546875" style="7" customWidth="1"/>
    <col min="2075" max="2075" width="8" style="7" customWidth="1"/>
    <col min="2076" max="2078" width="6.7109375" style="7" customWidth="1"/>
    <col min="2079" max="2304" width="9.140625" style="7"/>
    <col min="2305" max="2305" width="6.7109375" style="7" customWidth="1"/>
    <col min="2306" max="2306" width="26" style="7" customWidth="1"/>
    <col min="2307" max="2307" width="6.42578125" style="7" bestFit="1" customWidth="1"/>
    <col min="2308" max="2308" width="6.7109375" style="7" customWidth="1"/>
    <col min="2309" max="2309" width="10.42578125" style="7" customWidth="1"/>
    <col min="2310" max="2310" width="9.42578125" style="7" customWidth="1"/>
    <col min="2311" max="2311" width="10.42578125" style="7" customWidth="1"/>
    <col min="2312" max="2312" width="9.42578125" style="7" bestFit="1" customWidth="1"/>
    <col min="2313" max="2313" width="9.42578125" style="7" customWidth="1"/>
    <col min="2314" max="2315" width="10.5703125" style="7" customWidth="1"/>
    <col min="2316" max="2317" width="11.28515625" style="7" customWidth="1"/>
    <col min="2318" max="2318" width="9.42578125" style="7" customWidth="1"/>
    <col min="2319" max="2319" width="10" style="7" customWidth="1"/>
    <col min="2320" max="2320" width="10.7109375" style="7" customWidth="1"/>
    <col min="2321" max="2321" width="6.7109375" style="7" customWidth="1"/>
    <col min="2322" max="2322" width="9.140625" style="7"/>
    <col min="2323" max="2323" width="9.5703125" style="7" customWidth="1"/>
    <col min="2324" max="2324" width="9" style="7" customWidth="1"/>
    <col min="2325" max="2325" width="11.140625" style="7" customWidth="1"/>
    <col min="2326" max="2326" width="11.28515625" style="7" customWidth="1"/>
    <col min="2327" max="2327" width="10.42578125" style="7" customWidth="1"/>
    <col min="2328" max="2328" width="11.85546875" style="7" customWidth="1"/>
    <col min="2329" max="2329" width="11" style="7" customWidth="1"/>
    <col min="2330" max="2330" width="7.85546875" style="7" customWidth="1"/>
    <col min="2331" max="2331" width="8" style="7" customWidth="1"/>
    <col min="2332" max="2334" width="6.7109375" style="7" customWidth="1"/>
    <col min="2335" max="2560" width="9.140625" style="7"/>
    <col min="2561" max="2561" width="6.7109375" style="7" customWidth="1"/>
    <col min="2562" max="2562" width="26" style="7" customWidth="1"/>
    <col min="2563" max="2563" width="6.42578125" style="7" bestFit="1" customWidth="1"/>
    <col min="2564" max="2564" width="6.7109375" style="7" customWidth="1"/>
    <col min="2565" max="2565" width="10.42578125" style="7" customWidth="1"/>
    <col min="2566" max="2566" width="9.42578125" style="7" customWidth="1"/>
    <col min="2567" max="2567" width="10.42578125" style="7" customWidth="1"/>
    <col min="2568" max="2568" width="9.42578125" style="7" bestFit="1" customWidth="1"/>
    <col min="2569" max="2569" width="9.42578125" style="7" customWidth="1"/>
    <col min="2570" max="2571" width="10.5703125" style="7" customWidth="1"/>
    <col min="2572" max="2573" width="11.28515625" style="7" customWidth="1"/>
    <col min="2574" max="2574" width="9.42578125" style="7" customWidth="1"/>
    <col min="2575" max="2575" width="10" style="7" customWidth="1"/>
    <col min="2576" max="2576" width="10.7109375" style="7" customWidth="1"/>
    <col min="2577" max="2577" width="6.7109375" style="7" customWidth="1"/>
    <col min="2578" max="2578" width="9.140625" style="7"/>
    <col min="2579" max="2579" width="9.5703125" style="7" customWidth="1"/>
    <col min="2580" max="2580" width="9" style="7" customWidth="1"/>
    <col min="2581" max="2581" width="11.140625" style="7" customWidth="1"/>
    <col min="2582" max="2582" width="11.28515625" style="7" customWidth="1"/>
    <col min="2583" max="2583" width="10.42578125" style="7" customWidth="1"/>
    <col min="2584" max="2584" width="11.85546875" style="7" customWidth="1"/>
    <col min="2585" max="2585" width="11" style="7" customWidth="1"/>
    <col min="2586" max="2586" width="7.85546875" style="7" customWidth="1"/>
    <col min="2587" max="2587" width="8" style="7" customWidth="1"/>
    <col min="2588" max="2590" width="6.7109375" style="7" customWidth="1"/>
    <col min="2591" max="2816" width="9.140625" style="7"/>
    <col min="2817" max="2817" width="6.7109375" style="7" customWidth="1"/>
    <col min="2818" max="2818" width="26" style="7" customWidth="1"/>
    <col min="2819" max="2819" width="6.42578125" style="7" bestFit="1" customWidth="1"/>
    <col min="2820" max="2820" width="6.7109375" style="7" customWidth="1"/>
    <col min="2821" max="2821" width="10.42578125" style="7" customWidth="1"/>
    <col min="2822" max="2822" width="9.42578125" style="7" customWidth="1"/>
    <col min="2823" max="2823" width="10.42578125" style="7" customWidth="1"/>
    <col min="2824" max="2824" width="9.42578125" style="7" bestFit="1" customWidth="1"/>
    <col min="2825" max="2825" width="9.42578125" style="7" customWidth="1"/>
    <col min="2826" max="2827" width="10.5703125" style="7" customWidth="1"/>
    <col min="2828" max="2829" width="11.28515625" style="7" customWidth="1"/>
    <col min="2830" max="2830" width="9.42578125" style="7" customWidth="1"/>
    <col min="2831" max="2831" width="10" style="7" customWidth="1"/>
    <col min="2832" max="2832" width="10.7109375" style="7" customWidth="1"/>
    <col min="2833" max="2833" width="6.7109375" style="7" customWidth="1"/>
    <col min="2834" max="2834" width="9.140625" style="7"/>
    <col min="2835" max="2835" width="9.5703125" style="7" customWidth="1"/>
    <col min="2836" max="2836" width="9" style="7" customWidth="1"/>
    <col min="2837" max="2837" width="11.140625" style="7" customWidth="1"/>
    <col min="2838" max="2838" width="11.28515625" style="7" customWidth="1"/>
    <col min="2839" max="2839" width="10.42578125" style="7" customWidth="1"/>
    <col min="2840" max="2840" width="11.85546875" style="7" customWidth="1"/>
    <col min="2841" max="2841" width="11" style="7" customWidth="1"/>
    <col min="2842" max="2842" width="7.85546875" style="7" customWidth="1"/>
    <col min="2843" max="2843" width="8" style="7" customWidth="1"/>
    <col min="2844" max="2846" width="6.7109375" style="7" customWidth="1"/>
    <col min="2847" max="3072" width="9.140625" style="7"/>
    <col min="3073" max="3073" width="6.7109375" style="7" customWidth="1"/>
    <col min="3074" max="3074" width="26" style="7" customWidth="1"/>
    <col min="3075" max="3075" width="6.42578125" style="7" bestFit="1" customWidth="1"/>
    <col min="3076" max="3076" width="6.7109375" style="7" customWidth="1"/>
    <col min="3077" max="3077" width="10.42578125" style="7" customWidth="1"/>
    <col min="3078" max="3078" width="9.42578125" style="7" customWidth="1"/>
    <col min="3079" max="3079" width="10.42578125" style="7" customWidth="1"/>
    <col min="3080" max="3080" width="9.42578125" style="7" bestFit="1" customWidth="1"/>
    <col min="3081" max="3081" width="9.42578125" style="7" customWidth="1"/>
    <col min="3082" max="3083" width="10.5703125" style="7" customWidth="1"/>
    <col min="3084" max="3085" width="11.28515625" style="7" customWidth="1"/>
    <col min="3086" max="3086" width="9.42578125" style="7" customWidth="1"/>
    <col min="3087" max="3087" width="10" style="7" customWidth="1"/>
    <col min="3088" max="3088" width="10.7109375" style="7" customWidth="1"/>
    <col min="3089" max="3089" width="6.7109375" style="7" customWidth="1"/>
    <col min="3090" max="3090" width="9.140625" style="7"/>
    <col min="3091" max="3091" width="9.5703125" style="7" customWidth="1"/>
    <col min="3092" max="3092" width="9" style="7" customWidth="1"/>
    <col min="3093" max="3093" width="11.140625" style="7" customWidth="1"/>
    <col min="3094" max="3094" width="11.28515625" style="7" customWidth="1"/>
    <col min="3095" max="3095" width="10.42578125" style="7" customWidth="1"/>
    <col min="3096" max="3096" width="11.85546875" style="7" customWidth="1"/>
    <col min="3097" max="3097" width="11" style="7" customWidth="1"/>
    <col min="3098" max="3098" width="7.85546875" style="7" customWidth="1"/>
    <col min="3099" max="3099" width="8" style="7" customWidth="1"/>
    <col min="3100" max="3102" width="6.7109375" style="7" customWidth="1"/>
    <col min="3103" max="3328" width="9.140625" style="7"/>
    <col min="3329" max="3329" width="6.7109375" style="7" customWidth="1"/>
    <col min="3330" max="3330" width="26" style="7" customWidth="1"/>
    <col min="3331" max="3331" width="6.42578125" style="7" bestFit="1" customWidth="1"/>
    <col min="3332" max="3332" width="6.7109375" style="7" customWidth="1"/>
    <col min="3333" max="3333" width="10.42578125" style="7" customWidth="1"/>
    <col min="3334" max="3334" width="9.42578125" style="7" customWidth="1"/>
    <col min="3335" max="3335" width="10.42578125" style="7" customWidth="1"/>
    <col min="3336" max="3336" width="9.42578125" style="7" bestFit="1" customWidth="1"/>
    <col min="3337" max="3337" width="9.42578125" style="7" customWidth="1"/>
    <col min="3338" max="3339" width="10.5703125" style="7" customWidth="1"/>
    <col min="3340" max="3341" width="11.28515625" style="7" customWidth="1"/>
    <col min="3342" max="3342" width="9.42578125" style="7" customWidth="1"/>
    <col min="3343" max="3343" width="10" style="7" customWidth="1"/>
    <col min="3344" max="3344" width="10.7109375" style="7" customWidth="1"/>
    <col min="3345" max="3345" width="6.7109375" style="7" customWidth="1"/>
    <col min="3346" max="3346" width="9.140625" style="7"/>
    <col min="3347" max="3347" width="9.5703125" style="7" customWidth="1"/>
    <col min="3348" max="3348" width="9" style="7" customWidth="1"/>
    <col min="3349" max="3349" width="11.140625" style="7" customWidth="1"/>
    <col min="3350" max="3350" width="11.28515625" style="7" customWidth="1"/>
    <col min="3351" max="3351" width="10.42578125" style="7" customWidth="1"/>
    <col min="3352" max="3352" width="11.85546875" style="7" customWidth="1"/>
    <col min="3353" max="3353" width="11" style="7" customWidth="1"/>
    <col min="3354" max="3354" width="7.85546875" style="7" customWidth="1"/>
    <col min="3355" max="3355" width="8" style="7" customWidth="1"/>
    <col min="3356" max="3358" width="6.7109375" style="7" customWidth="1"/>
    <col min="3359" max="3584" width="9.140625" style="7"/>
    <col min="3585" max="3585" width="6.7109375" style="7" customWidth="1"/>
    <col min="3586" max="3586" width="26" style="7" customWidth="1"/>
    <col min="3587" max="3587" width="6.42578125" style="7" bestFit="1" customWidth="1"/>
    <col min="3588" max="3588" width="6.7109375" style="7" customWidth="1"/>
    <col min="3589" max="3589" width="10.42578125" style="7" customWidth="1"/>
    <col min="3590" max="3590" width="9.42578125" style="7" customWidth="1"/>
    <col min="3591" max="3591" width="10.42578125" style="7" customWidth="1"/>
    <col min="3592" max="3592" width="9.42578125" style="7" bestFit="1" customWidth="1"/>
    <col min="3593" max="3593" width="9.42578125" style="7" customWidth="1"/>
    <col min="3594" max="3595" width="10.5703125" style="7" customWidth="1"/>
    <col min="3596" max="3597" width="11.28515625" style="7" customWidth="1"/>
    <col min="3598" max="3598" width="9.42578125" style="7" customWidth="1"/>
    <col min="3599" max="3599" width="10" style="7" customWidth="1"/>
    <col min="3600" max="3600" width="10.7109375" style="7" customWidth="1"/>
    <col min="3601" max="3601" width="6.7109375" style="7" customWidth="1"/>
    <col min="3602" max="3602" width="9.140625" style="7"/>
    <col min="3603" max="3603" width="9.5703125" style="7" customWidth="1"/>
    <col min="3604" max="3604" width="9" style="7" customWidth="1"/>
    <col min="3605" max="3605" width="11.140625" style="7" customWidth="1"/>
    <col min="3606" max="3606" width="11.28515625" style="7" customWidth="1"/>
    <col min="3607" max="3607" width="10.42578125" style="7" customWidth="1"/>
    <col min="3608" max="3608" width="11.85546875" style="7" customWidth="1"/>
    <col min="3609" max="3609" width="11" style="7" customWidth="1"/>
    <col min="3610" max="3610" width="7.85546875" style="7" customWidth="1"/>
    <col min="3611" max="3611" width="8" style="7" customWidth="1"/>
    <col min="3612" max="3614" width="6.7109375" style="7" customWidth="1"/>
    <col min="3615" max="3840" width="9.140625" style="7"/>
    <col min="3841" max="3841" width="6.7109375" style="7" customWidth="1"/>
    <col min="3842" max="3842" width="26" style="7" customWidth="1"/>
    <col min="3843" max="3843" width="6.42578125" style="7" bestFit="1" customWidth="1"/>
    <col min="3844" max="3844" width="6.7109375" style="7" customWidth="1"/>
    <col min="3845" max="3845" width="10.42578125" style="7" customWidth="1"/>
    <col min="3846" max="3846" width="9.42578125" style="7" customWidth="1"/>
    <col min="3847" max="3847" width="10.42578125" style="7" customWidth="1"/>
    <col min="3848" max="3848" width="9.42578125" style="7" bestFit="1" customWidth="1"/>
    <col min="3849" max="3849" width="9.42578125" style="7" customWidth="1"/>
    <col min="3850" max="3851" width="10.5703125" style="7" customWidth="1"/>
    <col min="3852" max="3853" width="11.28515625" style="7" customWidth="1"/>
    <col min="3854" max="3854" width="9.42578125" style="7" customWidth="1"/>
    <col min="3855" max="3855" width="10" style="7" customWidth="1"/>
    <col min="3856" max="3856" width="10.7109375" style="7" customWidth="1"/>
    <col min="3857" max="3857" width="6.7109375" style="7" customWidth="1"/>
    <col min="3858" max="3858" width="9.140625" style="7"/>
    <col min="3859" max="3859" width="9.5703125" style="7" customWidth="1"/>
    <col min="3860" max="3860" width="9" style="7" customWidth="1"/>
    <col min="3861" max="3861" width="11.140625" style="7" customWidth="1"/>
    <col min="3862" max="3862" width="11.28515625" style="7" customWidth="1"/>
    <col min="3863" max="3863" width="10.42578125" style="7" customWidth="1"/>
    <col min="3864" max="3864" width="11.85546875" style="7" customWidth="1"/>
    <col min="3865" max="3865" width="11" style="7" customWidth="1"/>
    <col min="3866" max="3866" width="7.85546875" style="7" customWidth="1"/>
    <col min="3867" max="3867" width="8" style="7" customWidth="1"/>
    <col min="3868" max="3870" width="6.7109375" style="7" customWidth="1"/>
    <col min="3871" max="4096" width="9.140625" style="7"/>
    <col min="4097" max="4097" width="6.7109375" style="7" customWidth="1"/>
    <col min="4098" max="4098" width="26" style="7" customWidth="1"/>
    <col min="4099" max="4099" width="6.42578125" style="7" bestFit="1" customWidth="1"/>
    <col min="4100" max="4100" width="6.7109375" style="7" customWidth="1"/>
    <col min="4101" max="4101" width="10.42578125" style="7" customWidth="1"/>
    <col min="4102" max="4102" width="9.42578125" style="7" customWidth="1"/>
    <col min="4103" max="4103" width="10.42578125" style="7" customWidth="1"/>
    <col min="4104" max="4104" width="9.42578125" style="7" bestFit="1" customWidth="1"/>
    <col min="4105" max="4105" width="9.42578125" style="7" customWidth="1"/>
    <col min="4106" max="4107" width="10.5703125" style="7" customWidth="1"/>
    <col min="4108" max="4109" width="11.28515625" style="7" customWidth="1"/>
    <col min="4110" max="4110" width="9.42578125" style="7" customWidth="1"/>
    <col min="4111" max="4111" width="10" style="7" customWidth="1"/>
    <col min="4112" max="4112" width="10.7109375" style="7" customWidth="1"/>
    <col min="4113" max="4113" width="6.7109375" style="7" customWidth="1"/>
    <col min="4114" max="4114" width="9.140625" style="7"/>
    <col min="4115" max="4115" width="9.5703125" style="7" customWidth="1"/>
    <col min="4116" max="4116" width="9" style="7" customWidth="1"/>
    <col min="4117" max="4117" width="11.140625" style="7" customWidth="1"/>
    <col min="4118" max="4118" width="11.28515625" style="7" customWidth="1"/>
    <col min="4119" max="4119" width="10.42578125" style="7" customWidth="1"/>
    <col min="4120" max="4120" width="11.85546875" style="7" customWidth="1"/>
    <col min="4121" max="4121" width="11" style="7" customWidth="1"/>
    <col min="4122" max="4122" width="7.85546875" style="7" customWidth="1"/>
    <col min="4123" max="4123" width="8" style="7" customWidth="1"/>
    <col min="4124" max="4126" width="6.7109375" style="7" customWidth="1"/>
    <col min="4127" max="4352" width="9.140625" style="7"/>
    <col min="4353" max="4353" width="6.7109375" style="7" customWidth="1"/>
    <col min="4354" max="4354" width="26" style="7" customWidth="1"/>
    <col min="4355" max="4355" width="6.42578125" style="7" bestFit="1" customWidth="1"/>
    <col min="4356" max="4356" width="6.7109375" style="7" customWidth="1"/>
    <col min="4357" max="4357" width="10.42578125" style="7" customWidth="1"/>
    <col min="4358" max="4358" width="9.42578125" style="7" customWidth="1"/>
    <col min="4359" max="4359" width="10.42578125" style="7" customWidth="1"/>
    <col min="4360" max="4360" width="9.42578125" style="7" bestFit="1" customWidth="1"/>
    <col min="4361" max="4361" width="9.42578125" style="7" customWidth="1"/>
    <col min="4362" max="4363" width="10.5703125" style="7" customWidth="1"/>
    <col min="4364" max="4365" width="11.28515625" style="7" customWidth="1"/>
    <col min="4366" max="4366" width="9.42578125" style="7" customWidth="1"/>
    <col min="4367" max="4367" width="10" style="7" customWidth="1"/>
    <col min="4368" max="4368" width="10.7109375" style="7" customWidth="1"/>
    <col min="4369" max="4369" width="6.7109375" style="7" customWidth="1"/>
    <col min="4370" max="4370" width="9.140625" style="7"/>
    <col min="4371" max="4371" width="9.5703125" style="7" customWidth="1"/>
    <col min="4372" max="4372" width="9" style="7" customWidth="1"/>
    <col min="4373" max="4373" width="11.140625" style="7" customWidth="1"/>
    <col min="4374" max="4374" width="11.28515625" style="7" customWidth="1"/>
    <col min="4375" max="4375" width="10.42578125" style="7" customWidth="1"/>
    <col min="4376" max="4376" width="11.85546875" style="7" customWidth="1"/>
    <col min="4377" max="4377" width="11" style="7" customWidth="1"/>
    <col min="4378" max="4378" width="7.85546875" style="7" customWidth="1"/>
    <col min="4379" max="4379" width="8" style="7" customWidth="1"/>
    <col min="4380" max="4382" width="6.7109375" style="7" customWidth="1"/>
    <col min="4383" max="4608" width="9.140625" style="7"/>
    <col min="4609" max="4609" width="6.7109375" style="7" customWidth="1"/>
    <col min="4610" max="4610" width="26" style="7" customWidth="1"/>
    <col min="4611" max="4611" width="6.42578125" style="7" bestFit="1" customWidth="1"/>
    <col min="4612" max="4612" width="6.7109375" style="7" customWidth="1"/>
    <col min="4613" max="4613" width="10.42578125" style="7" customWidth="1"/>
    <col min="4614" max="4614" width="9.42578125" style="7" customWidth="1"/>
    <col min="4615" max="4615" width="10.42578125" style="7" customWidth="1"/>
    <col min="4616" max="4616" width="9.42578125" style="7" bestFit="1" customWidth="1"/>
    <col min="4617" max="4617" width="9.42578125" style="7" customWidth="1"/>
    <col min="4618" max="4619" width="10.5703125" style="7" customWidth="1"/>
    <col min="4620" max="4621" width="11.28515625" style="7" customWidth="1"/>
    <col min="4622" max="4622" width="9.42578125" style="7" customWidth="1"/>
    <col min="4623" max="4623" width="10" style="7" customWidth="1"/>
    <col min="4624" max="4624" width="10.7109375" style="7" customWidth="1"/>
    <col min="4625" max="4625" width="6.7109375" style="7" customWidth="1"/>
    <col min="4626" max="4626" width="9.140625" style="7"/>
    <col min="4627" max="4627" width="9.5703125" style="7" customWidth="1"/>
    <col min="4628" max="4628" width="9" style="7" customWidth="1"/>
    <col min="4629" max="4629" width="11.140625" style="7" customWidth="1"/>
    <col min="4630" max="4630" width="11.28515625" style="7" customWidth="1"/>
    <col min="4631" max="4631" width="10.42578125" style="7" customWidth="1"/>
    <col min="4632" max="4632" width="11.85546875" style="7" customWidth="1"/>
    <col min="4633" max="4633" width="11" style="7" customWidth="1"/>
    <col min="4634" max="4634" width="7.85546875" style="7" customWidth="1"/>
    <col min="4635" max="4635" width="8" style="7" customWidth="1"/>
    <col min="4636" max="4638" width="6.7109375" style="7" customWidth="1"/>
    <col min="4639" max="4864" width="9.140625" style="7"/>
    <col min="4865" max="4865" width="6.7109375" style="7" customWidth="1"/>
    <col min="4866" max="4866" width="26" style="7" customWidth="1"/>
    <col min="4867" max="4867" width="6.42578125" style="7" bestFit="1" customWidth="1"/>
    <col min="4868" max="4868" width="6.7109375" style="7" customWidth="1"/>
    <col min="4869" max="4869" width="10.42578125" style="7" customWidth="1"/>
    <col min="4870" max="4870" width="9.42578125" style="7" customWidth="1"/>
    <col min="4871" max="4871" width="10.42578125" style="7" customWidth="1"/>
    <col min="4872" max="4872" width="9.42578125" style="7" bestFit="1" customWidth="1"/>
    <col min="4873" max="4873" width="9.42578125" style="7" customWidth="1"/>
    <col min="4874" max="4875" width="10.5703125" style="7" customWidth="1"/>
    <col min="4876" max="4877" width="11.28515625" style="7" customWidth="1"/>
    <col min="4878" max="4878" width="9.42578125" style="7" customWidth="1"/>
    <col min="4879" max="4879" width="10" style="7" customWidth="1"/>
    <col min="4880" max="4880" width="10.7109375" style="7" customWidth="1"/>
    <col min="4881" max="4881" width="6.7109375" style="7" customWidth="1"/>
    <col min="4882" max="4882" width="9.140625" style="7"/>
    <col min="4883" max="4883" width="9.5703125" style="7" customWidth="1"/>
    <col min="4884" max="4884" width="9" style="7" customWidth="1"/>
    <col min="4885" max="4885" width="11.140625" style="7" customWidth="1"/>
    <col min="4886" max="4886" width="11.28515625" style="7" customWidth="1"/>
    <col min="4887" max="4887" width="10.42578125" style="7" customWidth="1"/>
    <col min="4888" max="4888" width="11.85546875" style="7" customWidth="1"/>
    <col min="4889" max="4889" width="11" style="7" customWidth="1"/>
    <col min="4890" max="4890" width="7.85546875" style="7" customWidth="1"/>
    <col min="4891" max="4891" width="8" style="7" customWidth="1"/>
    <col min="4892" max="4894" width="6.7109375" style="7" customWidth="1"/>
    <col min="4895" max="5120" width="9.140625" style="7"/>
    <col min="5121" max="5121" width="6.7109375" style="7" customWidth="1"/>
    <col min="5122" max="5122" width="26" style="7" customWidth="1"/>
    <col min="5123" max="5123" width="6.42578125" style="7" bestFit="1" customWidth="1"/>
    <col min="5124" max="5124" width="6.7109375" style="7" customWidth="1"/>
    <col min="5125" max="5125" width="10.42578125" style="7" customWidth="1"/>
    <col min="5126" max="5126" width="9.42578125" style="7" customWidth="1"/>
    <col min="5127" max="5127" width="10.42578125" style="7" customWidth="1"/>
    <col min="5128" max="5128" width="9.42578125" style="7" bestFit="1" customWidth="1"/>
    <col min="5129" max="5129" width="9.42578125" style="7" customWidth="1"/>
    <col min="5130" max="5131" width="10.5703125" style="7" customWidth="1"/>
    <col min="5132" max="5133" width="11.28515625" style="7" customWidth="1"/>
    <col min="5134" max="5134" width="9.42578125" style="7" customWidth="1"/>
    <col min="5135" max="5135" width="10" style="7" customWidth="1"/>
    <col min="5136" max="5136" width="10.7109375" style="7" customWidth="1"/>
    <col min="5137" max="5137" width="6.7109375" style="7" customWidth="1"/>
    <col min="5138" max="5138" width="9.140625" style="7"/>
    <col min="5139" max="5139" width="9.5703125" style="7" customWidth="1"/>
    <col min="5140" max="5140" width="9" style="7" customWidth="1"/>
    <col min="5141" max="5141" width="11.140625" style="7" customWidth="1"/>
    <col min="5142" max="5142" width="11.28515625" style="7" customWidth="1"/>
    <col min="5143" max="5143" width="10.42578125" style="7" customWidth="1"/>
    <col min="5144" max="5144" width="11.85546875" style="7" customWidth="1"/>
    <col min="5145" max="5145" width="11" style="7" customWidth="1"/>
    <col min="5146" max="5146" width="7.85546875" style="7" customWidth="1"/>
    <col min="5147" max="5147" width="8" style="7" customWidth="1"/>
    <col min="5148" max="5150" width="6.7109375" style="7" customWidth="1"/>
    <col min="5151" max="5376" width="9.140625" style="7"/>
    <col min="5377" max="5377" width="6.7109375" style="7" customWidth="1"/>
    <col min="5378" max="5378" width="26" style="7" customWidth="1"/>
    <col min="5379" max="5379" width="6.42578125" style="7" bestFit="1" customWidth="1"/>
    <col min="5380" max="5380" width="6.7109375" style="7" customWidth="1"/>
    <col min="5381" max="5381" width="10.42578125" style="7" customWidth="1"/>
    <col min="5382" max="5382" width="9.42578125" style="7" customWidth="1"/>
    <col min="5383" max="5383" width="10.42578125" style="7" customWidth="1"/>
    <col min="5384" max="5384" width="9.42578125" style="7" bestFit="1" customWidth="1"/>
    <col min="5385" max="5385" width="9.42578125" style="7" customWidth="1"/>
    <col min="5386" max="5387" width="10.5703125" style="7" customWidth="1"/>
    <col min="5388" max="5389" width="11.28515625" style="7" customWidth="1"/>
    <col min="5390" max="5390" width="9.42578125" style="7" customWidth="1"/>
    <col min="5391" max="5391" width="10" style="7" customWidth="1"/>
    <col min="5392" max="5392" width="10.7109375" style="7" customWidth="1"/>
    <col min="5393" max="5393" width="6.7109375" style="7" customWidth="1"/>
    <col min="5394" max="5394" width="9.140625" style="7"/>
    <col min="5395" max="5395" width="9.5703125" style="7" customWidth="1"/>
    <col min="5396" max="5396" width="9" style="7" customWidth="1"/>
    <col min="5397" max="5397" width="11.140625" style="7" customWidth="1"/>
    <col min="5398" max="5398" width="11.28515625" style="7" customWidth="1"/>
    <col min="5399" max="5399" width="10.42578125" style="7" customWidth="1"/>
    <col min="5400" max="5400" width="11.85546875" style="7" customWidth="1"/>
    <col min="5401" max="5401" width="11" style="7" customWidth="1"/>
    <col min="5402" max="5402" width="7.85546875" style="7" customWidth="1"/>
    <col min="5403" max="5403" width="8" style="7" customWidth="1"/>
    <col min="5404" max="5406" width="6.7109375" style="7" customWidth="1"/>
    <col min="5407" max="5632" width="9.140625" style="7"/>
    <col min="5633" max="5633" width="6.7109375" style="7" customWidth="1"/>
    <col min="5634" max="5634" width="26" style="7" customWidth="1"/>
    <col min="5635" max="5635" width="6.42578125" style="7" bestFit="1" customWidth="1"/>
    <col min="5636" max="5636" width="6.7109375" style="7" customWidth="1"/>
    <col min="5637" max="5637" width="10.42578125" style="7" customWidth="1"/>
    <col min="5638" max="5638" width="9.42578125" style="7" customWidth="1"/>
    <col min="5639" max="5639" width="10.42578125" style="7" customWidth="1"/>
    <col min="5640" max="5640" width="9.42578125" style="7" bestFit="1" customWidth="1"/>
    <col min="5641" max="5641" width="9.42578125" style="7" customWidth="1"/>
    <col min="5642" max="5643" width="10.5703125" style="7" customWidth="1"/>
    <col min="5644" max="5645" width="11.28515625" style="7" customWidth="1"/>
    <col min="5646" max="5646" width="9.42578125" style="7" customWidth="1"/>
    <col min="5647" max="5647" width="10" style="7" customWidth="1"/>
    <col min="5648" max="5648" width="10.7109375" style="7" customWidth="1"/>
    <col min="5649" max="5649" width="6.7109375" style="7" customWidth="1"/>
    <col min="5650" max="5650" width="9.140625" style="7"/>
    <col min="5651" max="5651" width="9.5703125" style="7" customWidth="1"/>
    <col min="5652" max="5652" width="9" style="7" customWidth="1"/>
    <col min="5653" max="5653" width="11.140625" style="7" customWidth="1"/>
    <col min="5654" max="5654" width="11.28515625" style="7" customWidth="1"/>
    <col min="5655" max="5655" width="10.42578125" style="7" customWidth="1"/>
    <col min="5656" max="5656" width="11.85546875" style="7" customWidth="1"/>
    <col min="5657" max="5657" width="11" style="7" customWidth="1"/>
    <col min="5658" max="5658" width="7.85546875" style="7" customWidth="1"/>
    <col min="5659" max="5659" width="8" style="7" customWidth="1"/>
    <col min="5660" max="5662" width="6.7109375" style="7" customWidth="1"/>
    <col min="5663" max="5888" width="9.140625" style="7"/>
    <col min="5889" max="5889" width="6.7109375" style="7" customWidth="1"/>
    <col min="5890" max="5890" width="26" style="7" customWidth="1"/>
    <col min="5891" max="5891" width="6.42578125" style="7" bestFit="1" customWidth="1"/>
    <col min="5892" max="5892" width="6.7109375" style="7" customWidth="1"/>
    <col min="5893" max="5893" width="10.42578125" style="7" customWidth="1"/>
    <col min="5894" max="5894" width="9.42578125" style="7" customWidth="1"/>
    <col min="5895" max="5895" width="10.42578125" style="7" customWidth="1"/>
    <col min="5896" max="5896" width="9.42578125" style="7" bestFit="1" customWidth="1"/>
    <col min="5897" max="5897" width="9.42578125" style="7" customWidth="1"/>
    <col min="5898" max="5899" width="10.5703125" style="7" customWidth="1"/>
    <col min="5900" max="5901" width="11.28515625" style="7" customWidth="1"/>
    <col min="5902" max="5902" width="9.42578125" style="7" customWidth="1"/>
    <col min="5903" max="5903" width="10" style="7" customWidth="1"/>
    <col min="5904" max="5904" width="10.7109375" style="7" customWidth="1"/>
    <col min="5905" max="5905" width="6.7109375" style="7" customWidth="1"/>
    <col min="5906" max="5906" width="9.140625" style="7"/>
    <col min="5907" max="5907" width="9.5703125" style="7" customWidth="1"/>
    <col min="5908" max="5908" width="9" style="7" customWidth="1"/>
    <col min="5909" max="5909" width="11.140625" style="7" customWidth="1"/>
    <col min="5910" max="5910" width="11.28515625" style="7" customWidth="1"/>
    <col min="5911" max="5911" width="10.42578125" style="7" customWidth="1"/>
    <col min="5912" max="5912" width="11.85546875" style="7" customWidth="1"/>
    <col min="5913" max="5913" width="11" style="7" customWidth="1"/>
    <col min="5914" max="5914" width="7.85546875" style="7" customWidth="1"/>
    <col min="5915" max="5915" width="8" style="7" customWidth="1"/>
    <col min="5916" max="5918" width="6.7109375" style="7" customWidth="1"/>
    <col min="5919" max="6144" width="9.140625" style="7"/>
    <col min="6145" max="6145" width="6.7109375" style="7" customWidth="1"/>
    <col min="6146" max="6146" width="26" style="7" customWidth="1"/>
    <col min="6147" max="6147" width="6.42578125" style="7" bestFit="1" customWidth="1"/>
    <col min="6148" max="6148" width="6.7109375" style="7" customWidth="1"/>
    <col min="6149" max="6149" width="10.42578125" style="7" customWidth="1"/>
    <col min="6150" max="6150" width="9.42578125" style="7" customWidth="1"/>
    <col min="6151" max="6151" width="10.42578125" style="7" customWidth="1"/>
    <col min="6152" max="6152" width="9.42578125" style="7" bestFit="1" customWidth="1"/>
    <col min="6153" max="6153" width="9.42578125" style="7" customWidth="1"/>
    <col min="6154" max="6155" width="10.5703125" style="7" customWidth="1"/>
    <col min="6156" max="6157" width="11.28515625" style="7" customWidth="1"/>
    <col min="6158" max="6158" width="9.42578125" style="7" customWidth="1"/>
    <col min="6159" max="6159" width="10" style="7" customWidth="1"/>
    <col min="6160" max="6160" width="10.7109375" style="7" customWidth="1"/>
    <col min="6161" max="6161" width="6.7109375" style="7" customWidth="1"/>
    <col min="6162" max="6162" width="9.140625" style="7"/>
    <col min="6163" max="6163" width="9.5703125" style="7" customWidth="1"/>
    <col min="6164" max="6164" width="9" style="7" customWidth="1"/>
    <col min="6165" max="6165" width="11.140625" style="7" customWidth="1"/>
    <col min="6166" max="6166" width="11.28515625" style="7" customWidth="1"/>
    <col min="6167" max="6167" width="10.42578125" style="7" customWidth="1"/>
    <col min="6168" max="6168" width="11.85546875" style="7" customWidth="1"/>
    <col min="6169" max="6169" width="11" style="7" customWidth="1"/>
    <col min="6170" max="6170" width="7.85546875" style="7" customWidth="1"/>
    <col min="6171" max="6171" width="8" style="7" customWidth="1"/>
    <col min="6172" max="6174" width="6.7109375" style="7" customWidth="1"/>
    <col min="6175" max="6400" width="9.140625" style="7"/>
    <col min="6401" max="6401" width="6.7109375" style="7" customWidth="1"/>
    <col min="6402" max="6402" width="26" style="7" customWidth="1"/>
    <col min="6403" max="6403" width="6.42578125" style="7" bestFit="1" customWidth="1"/>
    <col min="6404" max="6404" width="6.7109375" style="7" customWidth="1"/>
    <col min="6405" max="6405" width="10.42578125" style="7" customWidth="1"/>
    <col min="6406" max="6406" width="9.42578125" style="7" customWidth="1"/>
    <col min="6407" max="6407" width="10.42578125" style="7" customWidth="1"/>
    <col min="6408" max="6408" width="9.42578125" style="7" bestFit="1" customWidth="1"/>
    <col min="6409" max="6409" width="9.42578125" style="7" customWidth="1"/>
    <col min="6410" max="6411" width="10.5703125" style="7" customWidth="1"/>
    <col min="6412" max="6413" width="11.28515625" style="7" customWidth="1"/>
    <col min="6414" max="6414" width="9.42578125" style="7" customWidth="1"/>
    <col min="6415" max="6415" width="10" style="7" customWidth="1"/>
    <col min="6416" max="6416" width="10.7109375" style="7" customWidth="1"/>
    <col min="6417" max="6417" width="6.7109375" style="7" customWidth="1"/>
    <col min="6418" max="6418" width="9.140625" style="7"/>
    <col min="6419" max="6419" width="9.5703125" style="7" customWidth="1"/>
    <col min="6420" max="6420" width="9" style="7" customWidth="1"/>
    <col min="6421" max="6421" width="11.140625" style="7" customWidth="1"/>
    <col min="6422" max="6422" width="11.28515625" style="7" customWidth="1"/>
    <col min="6423" max="6423" width="10.42578125" style="7" customWidth="1"/>
    <col min="6424" max="6424" width="11.85546875" style="7" customWidth="1"/>
    <col min="6425" max="6425" width="11" style="7" customWidth="1"/>
    <col min="6426" max="6426" width="7.85546875" style="7" customWidth="1"/>
    <col min="6427" max="6427" width="8" style="7" customWidth="1"/>
    <col min="6428" max="6430" width="6.7109375" style="7" customWidth="1"/>
    <col min="6431" max="6656" width="9.140625" style="7"/>
    <col min="6657" max="6657" width="6.7109375" style="7" customWidth="1"/>
    <col min="6658" max="6658" width="26" style="7" customWidth="1"/>
    <col min="6659" max="6659" width="6.42578125" style="7" bestFit="1" customWidth="1"/>
    <col min="6660" max="6660" width="6.7109375" style="7" customWidth="1"/>
    <col min="6661" max="6661" width="10.42578125" style="7" customWidth="1"/>
    <col min="6662" max="6662" width="9.42578125" style="7" customWidth="1"/>
    <col min="6663" max="6663" width="10.42578125" style="7" customWidth="1"/>
    <col min="6664" max="6664" width="9.42578125" style="7" bestFit="1" customWidth="1"/>
    <col min="6665" max="6665" width="9.42578125" style="7" customWidth="1"/>
    <col min="6666" max="6667" width="10.5703125" style="7" customWidth="1"/>
    <col min="6668" max="6669" width="11.28515625" style="7" customWidth="1"/>
    <col min="6670" max="6670" width="9.42578125" style="7" customWidth="1"/>
    <col min="6671" max="6671" width="10" style="7" customWidth="1"/>
    <col min="6672" max="6672" width="10.7109375" style="7" customWidth="1"/>
    <col min="6673" max="6673" width="6.7109375" style="7" customWidth="1"/>
    <col min="6674" max="6674" width="9.140625" style="7"/>
    <col min="6675" max="6675" width="9.5703125" style="7" customWidth="1"/>
    <col min="6676" max="6676" width="9" style="7" customWidth="1"/>
    <col min="6677" max="6677" width="11.140625" style="7" customWidth="1"/>
    <col min="6678" max="6678" width="11.28515625" style="7" customWidth="1"/>
    <col min="6679" max="6679" width="10.42578125" style="7" customWidth="1"/>
    <col min="6680" max="6680" width="11.85546875" style="7" customWidth="1"/>
    <col min="6681" max="6681" width="11" style="7" customWidth="1"/>
    <col min="6682" max="6682" width="7.85546875" style="7" customWidth="1"/>
    <col min="6683" max="6683" width="8" style="7" customWidth="1"/>
    <col min="6684" max="6686" width="6.7109375" style="7" customWidth="1"/>
    <col min="6687" max="6912" width="9.140625" style="7"/>
    <col min="6913" max="6913" width="6.7109375" style="7" customWidth="1"/>
    <col min="6914" max="6914" width="26" style="7" customWidth="1"/>
    <col min="6915" max="6915" width="6.42578125" style="7" bestFit="1" customWidth="1"/>
    <col min="6916" max="6916" width="6.7109375" style="7" customWidth="1"/>
    <col min="6917" max="6917" width="10.42578125" style="7" customWidth="1"/>
    <col min="6918" max="6918" width="9.42578125" style="7" customWidth="1"/>
    <col min="6919" max="6919" width="10.42578125" style="7" customWidth="1"/>
    <col min="6920" max="6920" width="9.42578125" style="7" bestFit="1" customWidth="1"/>
    <col min="6921" max="6921" width="9.42578125" style="7" customWidth="1"/>
    <col min="6922" max="6923" width="10.5703125" style="7" customWidth="1"/>
    <col min="6924" max="6925" width="11.28515625" style="7" customWidth="1"/>
    <col min="6926" max="6926" width="9.42578125" style="7" customWidth="1"/>
    <col min="6927" max="6927" width="10" style="7" customWidth="1"/>
    <col min="6928" max="6928" width="10.7109375" style="7" customWidth="1"/>
    <col min="6929" max="6929" width="6.7109375" style="7" customWidth="1"/>
    <col min="6930" max="6930" width="9.140625" style="7"/>
    <col min="6931" max="6931" width="9.5703125" style="7" customWidth="1"/>
    <col min="6932" max="6932" width="9" style="7" customWidth="1"/>
    <col min="6933" max="6933" width="11.140625" style="7" customWidth="1"/>
    <col min="6934" max="6934" width="11.28515625" style="7" customWidth="1"/>
    <col min="6935" max="6935" width="10.42578125" style="7" customWidth="1"/>
    <col min="6936" max="6936" width="11.85546875" style="7" customWidth="1"/>
    <col min="6937" max="6937" width="11" style="7" customWidth="1"/>
    <col min="6938" max="6938" width="7.85546875" style="7" customWidth="1"/>
    <col min="6939" max="6939" width="8" style="7" customWidth="1"/>
    <col min="6940" max="6942" width="6.7109375" style="7" customWidth="1"/>
    <col min="6943" max="7168" width="9.140625" style="7"/>
    <col min="7169" max="7169" width="6.7109375" style="7" customWidth="1"/>
    <col min="7170" max="7170" width="26" style="7" customWidth="1"/>
    <col min="7171" max="7171" width="6.42578125" style="7" bestFit="1" customWidth="1"/>
    <col min="7172" max="7172" width="6.7109375" style="7" customWidth="1"/>
    <col min="7173" max="7173" width="10.42578125" style="7" customWidth="1"/>
    <col min="7174" max="7174" width="9.42578125" style="7" customWidth="1"/>
    <col min="7175" max="7175" width="10.42578125" style="7" customWidth="1"/>
    <col min="7176" max="7176" width="9.42578125" style="7" bestFit="1" customWidth="1"/>
    <col min="7177" max="7177" width="9.42578125" style="7" customWidth="1"/>
    <col min="7178" max="7179" width="10.5703125" style="7" customWidth="1"/>
    <col min="7180" max="7181" width="11.28515625" style="7" customWidth="1"/>
    <col min="7182" max="7182" width="9.42578125" style="7" customWidth="1"/>
    <col min="7183" max="7183" width="10" style="7" customWidth="1"/>
    <col min="7184" max="7184" width="10.7109375" style="7" customWidth="1"/>
    <col min="7185" max="7185" width="6.7109375" style="7" customWidth="1"/>
    <col min="7186" max="7186" width="9.140625" style="7"/>
    <col min="7187" max="7187" width="9.5703125" style="7" customWidth="1"/>
    <col min="7188" max="7188" width="9" style="7" customWidth="1"/>
    <col min="7189" max="7189" width="11.140625" style="7" customWidth="1"/>
    <col min="7190" max="7190" width="11.28515625" style="7" customWidth="1"/>
    <col min="7191" max="7191" width="10.42578125" style="7" customWidth="1"/>
    <col min="7192" max="7192" width="11.85546875" style="7" customWidth="1"/>
    <col min="7193" max="7193" width="11" style="7" customWidth="1"/>
    <col min="7194" max="7194" width="7.85546875" style="7" customWidth="1"/>
    <col min="7195" max="7195" width="8" style="7" customWidth="1"/>
    <col min="7196" max="7198" width="6.7109375" style="7" customWidth="1"/>
    <col min="7199" max="7424" width="9.140625" style="7"/>
    <col min="7425" max="7425" width="6.7109375" style="7" customWidth="1"/>
    <col min="7426" max="7426" width="26" style="7" customWidth="1"/>
    <col min="7427" max="7427" width="6.42578125" style="7" bestFit="1" customWidth="1"/>
    <col min="7428" max="7428" width="6.7109375" style="7" customWidth="1"/>
    <col min="7429" max="7429" width="10.42578125" style="7" customWidth="1"/>
    <col min="7430" max="7430" width="9.42578125" style="7" customWidth="1"/>
    <col min="7431" max="7431" width="10.42578125" style="7" customWidth="1"/>
    <col min="7432" max="7432" width="9.42578125" style="7" bestFit="1" customWidth="1"/>
    <col min="7433" max="7433" width="9.42578125" style="7" customWidth="1"/>
    <col min="7434" max="7435" width="10.5703125" style="7" customWidth="1"/>
    <col min="7436" max="7437" width="11.28515625" style="7" customWidth="1"/>
    <col min="7438" max="7438" width="9.42578125" style="7" customWidth="1"/>
    <col min="7439" max="7439" width="10" style="7" customWidth="1"/>
    <col min="7440" max="7440" width="10.7109375" style="7" customWidth="1"/>
    <col min="7441" max="7441" width="6.7109375" style="7" customWidth="1"/>
    <col min="7442" max="7442" width="9.140625" style="7"/>
    <col min="7443" max="7443" width="9.5703125" style="7" customWidth="1"/>
    <col min="7444" max="7444" width="9" style="7" customWidth="1"/>
    <col min="7445" max="7445" width="11.140625" style="7" customWidth="1"/>
    <col min="7446" max="7446" width="11.28515625" style="7" customWidth="1"/>
    <col min="7447" max="7447" width="10.42578125" style="7" customWidth="1"/>
    <col min="7448" max="7448" width="11.85546875" style="7" customWidth="1"/>
    <col min="7449" max="7449" width="11" style="7" customWidth="1"/>
    <col min="7450" max="7450" width="7.85546875" style="7" customWidth="1"/>
    <col min="7451" max="7451" width="8" style="7" customWidth="1"/>
    <col min="7452" max="7454" width="6.7109375" style="7" customWidth="1"/>
    <col min="7455" max="7680" width="9.140625" style="7"/>
    <col min="7681" max="7681" width="6.7109375" style="7" customWidth="1"/>
    <col min="7682" max="7682" width="26" style="7" customWidth="1"/>
    <col min="7683" max="7683" width="6.42578125" style="7" bestFit="1" customWidth="1"/>
    <col min="7684" max="7684" width="6.7109375" style="7" customWidth="1"/>
    <col min="7685" max="7685" width="10.42578125" style="7" customWidth="1"/>
    <col min="7686" max="7686" width="9.42578125" style="7" customWidth="1"/>
    <col min="7687" max="7687" width="10.42578125" style="7" customWidth="1"/>
    <col min="7688" max="7688" width="9.42578125" style="7" bestFit="1" customWidth="1"/>
    <col min="7689" max="7689" width="9.42578125" style="7" customWidth="1"/>
    <col min="7690" max="7691" width="10.5703125" style="7" customWidth="1"/>
    <col min="7692" max="7693" width="11.28515625" style="7" customWidth="1"/>
    <col min="7694" max="7694" width="9.42578125" style="7" customWidth="1"/>
    <col min="7695" max="7695" width="10" style="7" customWidth="1"/>
    <col min="7696" max="7696" width="10.7109375" style="7" customWidth="1"/>
    <col min="7697" max="7697" width="6.7109375" style="7" customWidth="1"/>
    <col min="7698" max="7698" width="9.140625" style="7"/>
    <col min="7699" max="7699" width="9.5703125" style="7" customWidth="1"/>
    <col min="7700" max="7700" width="9" style="7" customWidth="1"/>
    <col min="7701" max="7701" width="11.140625" style="7" customWidth="1"/>
    <col min="7702" max="7702" width="11.28515625" style="7" customWidth="1"/>
    <col min="7703" max="7703" width="10.42578125" style="7" customWidth="1"/>
    <col min="7704" max="7704" width="11.85546875" style="7" customWidth="1"/>
    <col min="7705" max="7705" width="11" style="7" customWidth="1"/>
    <col min="7706" max="7706" width="7.85546875" style="7" customWidth="1"/>
    <col min="7707" max="7707" width="8" style="7" customWidth="1"/>
    <col min="7708" max="7710" width="6.7109375" style="7" customWidth="1"/>
    <col min="7711" max="7936" width="9.140625" style="7"/>
    <col min="7937" max="7937" width="6.7109375" style="7" customWidth="1"/>
    <col min="7938" max="7938" width="26" style="7" customWidth="1"/>
    <col min="7939" max="7939" width="6.42578125" style="7" bestFit="1" customWidth="1"/>
    <col min="7940" max="7940" width="6.7109375" style="7" customWidth="1"/>
    <col min="7941" max="7941" width="10.42578125" style="7" customWidth="1"/>
    <col min="7942" max="7942" width="9.42578125" style="7" customWidth="1"/>
    <col min="7943" max="7943" width="10.42578125" style="7" customWidth="1"/>
    <col min="7944" max="7944" width="9.42578125" style="7" bestFit="1" customWidth="1"/>
    <col min="7945" max="7945" width="9.42578125" style="7" customWidth="1"/>
    <col min="7946" max="7947" width="10.5703125" style="7" customWidth="1"/>
    <col min="7948" max="7949" width="11.28515625" style="7" customWidth="1"/>
    <col min="7950" max="7950" width="9.42578125" style="7" customWidth="1"/>
    <col min="7951" max="7951" width="10" style="7" customWidth="1"/>
    <col min="7952" max="7952" width="10.7109375" style="7" customWidth="1"/>
    <col min="7953" max="7953" width="6.7109375" style="7" customWidth="1"/>
    <col min="7954" max="7954" width="9.140625" style="7"/>
    <col min="7955" max="7955" width="9.5703125" style="7" customWidth="1"/>
    <col min="7956" max="7956" width="9" style="7" customWidth="1"/>
    <col min="7957" max="7957" width="11.140625" style="7" customWidth="1"/>
    <col min="7958" max="7958" width="11.28515625" style="7" customWidth="1"/>
    <col min="7959" max="7959" width="10.42578125" style="7" customWidth="1"/>
    <col min="7960" max="7960" width="11.85546875" style="7" customWidth="1"/>
    <col min="7961" max="7961" width="11" style="7" customWidth="1"/>
    <col min="7962" max="7962" width="7.85546875" style="7" customWidth="1"/>
    <col min="7963" max="7963" width="8" style="7" customWidth="1"/>
    <col min="7964" max="7966" width="6.7109375" style="7" customWidth="1"/>
    <col min="7967" max="8192" width="9.140625" style="7"/>
    <col min="8193" max="8193" width="6.7109375" style="7" customWidth="1"/>
    <col min="8194" max="8194" width="26" style="7" customWidth="1"/>
    <col min="8195" max="8195" width="6.42578125" style="7" bestFit="1" customWidth="1"/>
    <col min="8196" max="8196" width="6.7109375" style="7" customWidth="1"/>
    <col min="8197" max="8197" width="10.42578125" style="7" customWidth="1"/>
    <col min="8198" max="8198" width="9.42578125" style="7" customWidth="1"/>
    <col min="8199" max="8199" width="10.42578125" style="7" customWidth="1"/>
    <col min="8200" max="8200" width="9.42578125" style="7" bestFit="1" customWidth="1"/>
    <col min="8201" max="8201" width="9.42578125" style="7" customWidth="1"/>
    <col min="8202" max="8203" width="10.5703125" style="7" customWidth="1"/>
    <col min="8204" max="8205" width="11.28515625" style="7" customWidth="1"/>
    <col min="8206" max="8206" width="9.42578125" style="7" customWidth="1"/>
    <col min="8207" max="8207" width="10" style="7" customWidth="1"/>
    <col min="8208" max="8208" width="10.7109375" style="7" customWidth="1"/>
    <col min="8209" max="8209" width="6.7109375" style="7" customWidth="1"/>
    <col min="8210" max="8210" width="9.140625" style="7"/>
    <col min="8211" max="8211" width="9.5703125" style="7" customWidth="1"/>
    <col min="8212" max="8212" width="9" style="7" customWidth="1"/>
    <col min="8213" max="8213" width="11.140625" style="7" customWidth="1"/>
    <col min="8214" max="8214" width="11.28515625" style="7" customWidth="1"/>
    <col min="8215" max="8215" width="10.42578125" style="7" customWidth="1"/>
    <col min="8216" max="8216" width="11.85546875" style="7" customWidth="1"/>
    <col min="8217" max="8217" width="11" style="7" customWidth="1"/>
    <col min="8218" max="8218" width="7.85546875" style="7" customWidth="1"/>
    <col min="8219" max="8219" width="8" style="7" customWidth="1"/>
    <col min="8220" max="8222" width="6.7109375" style="7" customWidth="1"/>
    <col min="8223" max="8448" width="9.140625" style="7"/>
    <col min="8449" max="8449" width="6.7109375" style="7" customWidth="1"/>
    <col min="8450" max="8450" width="26" style="7" customWidth="1"/>
    <col min="8451" max="8451" width="6.42578125" style="7" bestFit="1" customWidth="1"/>
    <col min="8452" max="8452" width="6.7109375" style="7" customWidth="1"/>
    <col min="8453" max="8453" width="10.42578125" style="7" customWidth="1"/>
    <col min="8454" max="8454" width="9.42578125" style="7" customWidth="1"/>
    <col min="8455" max="8455" width="10.42578125" style="7" customWidth="1"/>
    <col min="8456" max="8456" width="9.42578125" style="7" bestFit="1" customWidth="1"/>
    <col min="8457" max="8457" width="9.42578125" style="7" customWidth="1"/>
    <col min="8458" max="8459" width="10.5703125" style="7" customWidth="1"/>
    <col min="8460" max="8461" width="11.28515625" style="7" customWidth="1"/>
    <col min="8462" max="8462" width="9.42578125" style="7" customWidth="1"/>
    <col min="8463" max="8463" width="10" style="7" customWidth="1"/>
    <col min="8464" max="8464" width="10.7109375" style="7" customWidth="1"/>
    <col min="8465" max="8465" width="6.7109375" style="7" customWidth="1"/>
    <col min="8466" max="8466" width="9.140625" style="7"/>
    <col min="8467" max="8467" width="9.5703125" style="7" customWidth="1"/>
    <col min="8468" max="8468" width="9" style="7" customWidth="1"/>
    <col min="8469" max="8469" width="11.140625" style="7" customWidth="1"/>
    <col min="8470" max="8470" width="11.28515625" style="7" customWidth="1"/>
    <col min="8471" max="8471" width="10.42578125" style="7" customWidth="1"/>
    <col min="8472" max="8472" width="11.85546875" style="7" customWidth="1"/>
    <col min="8473" max="8473" width="11" style="7" customWidth="1"/>
    <col min="8474" max="8474" width="7.85546875" style="7" customWidth="1"/>
    <col min="8475" max="8475" width="8" style="7" customWidth="1"/>
    <col min="8476" max="8478" width="6.7109375" style="7" customWidth="1"/>
    <col min="8479" max="8704" width="9.140625" style="7"/>
    <col min="8705" max="8705" width="6.7109375" style="7" customWidth="1"/>
    <col min="8706" max="8706" width="26" style="7" customWidth="1"/>
    <col min="8707" max="8707" width="6.42578125" style="7" bestFit="1" customWidth="1"/>
    <col min="8708" max="8708" width="6.7109375" style="7" customWidth="1"/>
    <col min="8709" max="8709" width="10.42578125" style="7" customWidth="1"/>
    <col min="8710" max="8710" width="9.42578125" style="7" customWidth="1"/>
    <col min="8711" max="8711" width="10.42578125" style="7" customWidth="1"/>
    <col min="8712" max="8712" width="9.42578125" style="7" bestFit="1" customWidth="1"/>
    <col min="8713" max="8713" width="9.42578125" style="7" customWidth="1"/>
    <col min="8714" max="8715" width="10.5703125" style="7" customWidth="1"/>
    <col min="8716" max="8717" width="11.28515625" style="7" customWidth="1"/>
    <col min="8718" max="8718" width="9.42578125" style="7" customWidth="1"/>
    <col min="8719" max="8719" width="10" style="7" customWidth="1"/>
    <col min="8720" max="8720" width="10.7109375" style="7" customWidth="1"/>
    <col min="8721" max="8721" width="6.7109375" style="7" customWidth="1"/>
    <col min="8722" max="8722" width="9.140625" style="7"/>
    <col min="8723" max="8723" width="9.5703125" style="7" customWidth="1"/>
    <col min="8724" max="8724" width="9" style="7" customWidth="1"/>
    <col min="8725" max="8725" width="11.140625" style="7" customWidth="1"/>
    <col min="8726" max="8726" width="11.28515625" style="7" customWidth="1"/>
    <col min="8727" max="8727" width="10.42578125" style="7" customWidth="1"/>
    <col min="8728" max="8728" width="11.85546875" style="7" customWidth="1"/>
    <col min="8729" max="8729" width="11" style="7" customWidth="1"/>
    <col min="8730" max="8730" width="7.85546875" style="7" customWidth="1"/>
    <col min="8731" max="8731" width="8" style="7" customWidth="1"/>
    <col min="8732" max="8734" width="6.7109375" style="7" customWidth="1"/>
    <col min="8735" max="8960" width="9.140625" style="7"/>
    <col min="8961" max="8961" width="6.7109375" style="7" customWidth="1"/>
    <col min="8962" max="8962" width="26" style="7" customWidth="1"/>
    <col min="8963" max="8963" width="6.42578125" style="7" bestFit="1" customWidth="1"/>
    <col min="8964" max="8964" width="6.7109375" style="7" customWidth="1"/>
    <col min="8965" max="8965" width="10.42578125" style="7" customWidth="1"/>
    <col min="8966" max="8966" width="9.42578125" style="7" customWidth="1"/>
    <col min="8967" max="8967" width="10.42578125" style="7" customWidth="1"/>
    <col min="8968" max="8968" width="9.42578125" style="7" bestFit="1" customWidth="1"/>
    <col min="8969" max="8969" width="9.42578125" style="7" customWidth="1"/>
    <col min="8970" max="8971" width="10.5703125" style="7" customWidth="1"/>
    <col min="8972" max="8973" width="11.28515625" style="7" customWidth="1"/>
    <col min="8974" max="8974" width="9.42578125" style="7" customWidth="1"/>
    <col min="8975" max="8975" width="10" style="7" customWidth="1"/>
    <col min="8976" max="8976" width="10.7109375" style="7" customWidth="1"/>
    <col min="8977" max="8977" width="6.7109375" style="7" customWidth="1"/>
    <col min="8978" max="8978" width="9.140625" style="7"/>
    <col min="8979" max="8979" width="9.5703125" style="7" customWidth="1"/>
    <col min="8980" max="8980" width="9" style="7" customWidth="1"/>
    <col min="8981" max="8981" width="11.140625" style="7" customWidth="1"/>
    <col min="8982" max="8982" width="11.28515625" style="7" customWidth="1"/>
    <col min="8983" max="8983" width="10.42578125" style="7" customWidth="1"/>
    <col min="8984" max="8984" width="11.85546875" style="7" customWidth="1"/>
    <col min="8985" max="8985" width="11" style="7" customWidth="1"/>
    <col min="8986" max="8986" width="7.85546875" style="7" customWidth="1"/>
    <col min="8987" max="8987" width="8" style="7" customWidth="1"/>
    <col min="8988" max="8990" width="6.7109375" style="7" customWidth="1"/>
    <col min="8991" max="9216" width="9.140625" style="7"/>
    <col min="9217" max="9217" width="6.7109375" style="7" customWidth="1"/>
    <col min="9218" max="9218" width="26" style="7" customWidth="1"/>
    <col min="9219" max="9219" width="6.42578125" style="7" bestFit="1" customWidth="1"/>
    <col min="9220" max="9220" width="6.7109375" style="7" customWidth="1"/>
    <col min="9221" max="9221" width="10.42578125" style="7" customWidth="1"/>
    <col min="9222" max="9222" width="9.42578125" style="7" customWidth="1"/>
    <col min="9223" max="9223" width="10.42578125" style="7" customWidth="1"/>
    <col min="9224" max="9224" width="9.42578125" style="7" bestFit="1" customWidth="1"/>
    <col min="9225" max="9225" width="9.42578125" style="7" customWidth="1"/>
    <col min="9226" max="9227" width="10.5703125" style="7" customWidth="1"/>
    <col min="9228" max="9229" width="11.28515625" style="7" customWidth="1"/>
    <col min="9230" max="9230" width="9.42578125" style="7" customWidth="1"/>
    <col min="9231" max="9231" width="10" style="7" customWidth="1"/>
    <col min="9232" max="9232" width="10.7109375" style="7" customWidth="1"/>
    <col min="9233" max="9233" width="6.7109375" style="7" customWidth="1"/>
    <col min="9234" max="9234" width="9.140625" style="7"/>
    <col min="9235" max="9235" width="9.5703125" style="7" customWidth="1"/>
    <col min="9236" max="9236" width="9" style="7" customWidth="1"/>
    <col min="9237" max="9237" width="11.140625" style="7" customWidth="1"/>
    <col min="9238" max="9238" width="11.28515625" style="7" customWidth="1"/>
    <col min="9239" max="9239" width="10.42578125" style="7" customWidth="1"/>
    <col min="9240" max="9240" width="11.85546875" style="7" customWidth="1"/>
    <col min="9241" max="9241" width="11" style="7" customWidth="1"/>
    <col min="9242" max="9242" width="7.85546875" style="7" customWidth="1"/>
    <col min="9243" max="9243" width="8" style="7" customWidth="1"/>
    <col min="9244" max="9246" width="6.7109375" style="7" customWidth="1"/>
    <col min="9247" max="9472" width="9.140625" style="7"/>
    <col min="9473" max="9473" width="6.7109375" style="7" customWidth="1"/>
    <col min="9474" max="9474" width="26" style="7" customWidth="1"/>
    <col min="9475" max="9475" width="6.42578125" style="7" bestFit="1" customWidth="1"/>
    <col min="9476" max="9476" width="6.7109375" style="7" customWidth="1"/>
    <col min="9477" max="9477" width="10.42578125" style="7" customWidth="1"/>
    <col min="9478" max="9478" width="9.42578125" style="7" customWidth="1"/>
    <col min="9479" max="9479" width="10.42578125" style="7" customWidth="1"/>
    <col min="9480" max="9480" width="9.42578125" style="7" bestFit="1" customWidth="1"/>
    <col min="9481" max="9481" width="9.42578125" style="7" customWidth="1"/>
    <col min="9482" max="9483" width="10.5703125" style="7" customWidth="1"/>
    <col min="9484" max="9485" width="11.28515625" style="7" customWidth="1"/>
    <col min="9486" max="9486" width="9.42578125" style="7" customWidth="1"/>
    <col min="9487" max="9487" width="10" style="7" customWidth="1"/>
    <col min="9488" max="9488" width="10.7109375" style="7" customWidth="1"/>
    <col min="9489" max="9489" width="6.7109375" style="7" customWidth="1"/>
    <col min="9490" max="9490" width="9.140625" style="7"/>
    <col min="9491" max="9491" width="9.5703125" style="7" customWidth="1"/>
    <col min="9492" max="9492" width="9" style="7" customWidth="1"/>
    <col min="9493" max="9493" width="11.140625" style="7" customWidth="1"/>
    <col min="9494" max="9494" width="11.28515625" style="7" customWidth="1"/>
    <col min="9495" max="9495" width="10.42578125" style="7" customWidth="1"/>
    <col min="9496" max="9496" width="11.85546875" style="7" customWidth="1"/>
    <col min="9497" max="9497" width="11" style="7" customWidth="1"/>
    <col min="9498" max="9498" width="7.85546875" style="7" customWidth="1"/>
    <col min="9499" max="9499" width="8" style="7" customWidth="1"/>
    <col min="9500" max="9502" width="6.7109375" style="7" customWidth="1"/>
    <col min="9503" max="9728" width="9.140625" style="7"/>
    <col min="9729" max="9729" width="6.7109375" style="7" customWidth="1"/>
    <col min="9730" max="9730" width="26" style="7" customWidth="1"/>
    <col min="9731" max="9731" width="6.42578125" style="7" bestFit="1" customWidth="1"/>
    <col min="9732" max="9732" width="6.7109375" style="7" customWidth="1"/>
    <col min="9733" max="9733" width="10.42578125" style="7" customWidth="1"/>
    <col min="9734" max="9734" width="9.42578125" style="7" customWidth="1"/>
    <col min="9735" max="9735" width="10.42578125" style="7" customWidth="1"/>
    <col min="9736" max="9736" width="9.42578125" style="7" bestFit="1" customWidth="1"/>
    <col min="9737" max="9737" width="9.42578125" style="7" customWidth="1"/>
    <col min="9738" max="9739" width="10.5703125" style="7" customWidth="1"/>
    <col min="9740" max="9741" width="11.28515625" style="7" customWidth="1"/>
    <col min="9742" max="9742" width="9.42578125" style="7" customWidth="1"/>
    <col min="9743" max="9743" width="10" style="7" customWidth="1"/>
    <col min="9744" max="9744" width="10.7109375" style="7" customWidth="1"/>
    <col min="9745" max="9745" width="6.7109375" style="7" customWidth="1"/>
    <col min="9746" max="9746" width="9.140625" style="7"/>
    <col min="9747" max="9747" width="9.5703125" style="7" customWidth="1"/>
    <col min="9748" max="9748" width="9" style="7" customWidth="1"/>
    <col min="9749" max="9749" width="11.140625" style="7" customWidth="1"/>
    <col min="9750" max="9750" width="11.28515625" style="7" customWidth="1"/>
    <col min="9751" max="9751" width="10.42578125" style="7" customWidth="1"/>
    <col min="9752" max="9752" width="11.85546875" style="7" customWidth="1"/>
    <col min="9753" max="9753" width="11" style="7" customWidth="1"/>
    <col min="9754" max="9754" width="7.85546875" style="7" customWidth="1"/>
    <col min="9755" max="9755" width="8" style="7" customWidth="1"/>
    <col min="9756" max="9758" width="6.7109375" style="7" customWidth="1"/>
    <col min="9759" max="9984" width="9.140625" style="7"/>
    <col min="9985" max="9985" width="6.7109375" style="7" customWidth="1"/>
    <col min="9986" max="9986" width="26" style="7" customWidth="1"/>
    <col min="9987" max="9987" width="6.42578125" style="7" bestFit="1" customWidth="1"/>
    <col min="9988" max="9988" width="6.7109375" style="7" customWidth="1"/>
    <col min="9989" max="9989" width="10.42578125" style="7" customWidth="1"/>
    <col min="9990" max="9990" width="9.42578125" style="7" customWidth="1"/>
    <col min="9991" max="9991" width="10.42578125" style="7" customWidth="1"/>
    <col min="9992" max="9992" width="9.42578125" style="7" bestFit="1" customWidth="1"/>
    <col min="9993" max="9993" width="9.42578125" style="7" customWidth="1"/>
    <col min="9994" max="9995" width="10.5703125" style="7" customWidth="1"/>
    <col min="9996" max="9997" width="11.28515625" style="7" customWidth="1"/>
    <col min="9998" max="9998" width="9.42578125" style="7" customWidth="1"/>
    <col min="9999" max="9999" width="10" style="7" customWidth="1"/>
    <col min="10000" max="10000" width="10.7109375" style="7" customWidth="1"/>
    <col min="10001" max="10001" width="6.7109375" style="7" customWidth="1"/>
    <col min="10002" max="10002" width="9.140625" style="7"/>
    <col min="10003" max="10003" width="9.5703125" style="7" customWidth="1"/>
    <col min="10004" max="10004" width="9" style="7" customWidth="1"/>
    <col min="10005" max="10005" width="11.140625" style="7" customWidth="1"/>
    <col min="10006" max="10006" width="11.28515625" style="7" customWidth="1"/>
    <col min="10007" max="10007" width="10.42578125" style="7" customWidth="1"/>
    <col min="10008" max="10008" width="11.85546875" style="7" customWidth="1"/>
    <col min="10009" max="10009" width="11" style="7" customWidth="1"/>
    <col min="10010" max="10010" width="7.85546875" style="7" customWidth="1"/>
    <col min="10011" max="10011" width="8" style="7" customWidth="1"/>
    <col min="10012" max="10014" width="6.7109375" style="7" customWidth="1"/>
    <col min="10015" max="10240" width="9.140625" style="7"/>
    <col min="10241" max="10241" width="6.7109375" style="7" customWidth="1"/>
    <col min="10242" max="10242" width="26" style="7" customWidth="1"/>
    <col min="10243" max="10243" width="6.42578125" style="7" bestFit="1" customWidth="1"/>
    <col min="10244" max="10244" width="6.7109375" style="7" customWidth="1"/>
    <col min="10245" max="10245" width="10.42578125" style="7" customWidth="1"/>
    <col min="10246" max="10246" width="9.42578125" style="7" customWidth="1"/>
    <col min="10247" max="10247" width="10.42578125" style="7" customWidth="1"/>
    <col min="10248" max="10248" width="9.42578125" style="7" bestFit="1" customWidth="1"/>
    <col min="10249" max="10249" width="9.42578125" style="7" customWidth="1"/>
    <col min="10250" max="10251" width="10.5703125" style="7" customWidth="1"/>
    <col min="10252" max="10253" width="11.28515625" style="7" customWidth="1"/>
    <col min="10254" max="10254" width="9.42578125" style="7" customWidth="1"/>
    <col min="10255" max="10255" width="10" style="7" customWidth="1"/>
    <col min="10256" max="10256" width="10.7109375" style="7" customWidth="1"/>
    <col min="10257" max="10257" width="6.7109375" style="7" customWidth="1"/>
    <col min="10258" max="10258" width="9.140625" style="7"/>
    <col min="10259" max="10259" width="9.5703125" style="7" customWidth="1"/>
    <col min="10260" max="10260" width="9" style="7" customWidth="1"/>
    <col min="10261" max="10261" width="11.140625" style="7" customWidth="1"/>
    <col min="10262" max="10262" width="11.28515625" style="7" customWidth="1"/>
    <col min="10263" max="10263" width="10.42578125" style="7" customWidth="1"/>
    <col min="10264" max="10264" width="11.85546875" style="7" customWidth="1"/>
    <col min="10265" max="10265" width="11" style="7" customWidth="1"/>
    <col min="10266" max="10266" width="7.85546875" style="7" customWidth="1"/>
    <col min="10267" max="10267" width="8" style="7" customWidth="1"/>
    <col min="10268" max="10270" width="6.7109375" style="7" customWidth="1"/>
    <col min="10271" max="10496" width="9.140625" style="7"/>
    <col min="10497" max="10497" width="6.7109375" style="7" customWidth="1"/>
    <col min="10498" max="10498" width="26" style="7" customWidth="1"/>
    <col min="10499" max="10499" width="6.42578125" style="7" bestFit="1" customWidth="1"/>
    <col min="10500" max="10500" width="6.7109375" style="7" customWidth="1"/>
    <col min="10501" max="10501" width="10.42578125" style="7" customWidth="1"/>
    <col min="10502" max="10502" width="9.42578125" style="7" customWidth="1"/>
    <col min="10503" max="10503" width="10.42578125" style="7" customWidth="1"/>
    <col min="10504" max="10504" width="9.42578125" style="7" bestFit="1" customWidth="1"/>
    <col min="10505" max="10505" width="9.42578125" style="7" customWidth="1"/>
    <col min="10506" max="10507" width="10.5703125" style="7" customWidth="1"/>
    <col min="10508" max="10509" width="11.28515625" style="7" customWidth="1"/>
    <col min="10510" max="10510" width="9.42578125" style="7" customWidth="1"/>
    <col min="10511" max="10511" width="10" style="7" customWidth="1"/>
    <col min="10512" max="10512" width="10.7109375" style="7" customWidth="1"/>
    <col min="10513" max="10513" width="6.7109375" style="7" customWidth="1"/>
    <col min="10514" max="10514" width="9.140625" style="7"/>
    <col min="10515" max="10515" width="9.5703125" style="7" customWidth="1"/>
    <col min="10516" max="10516" width="9" style="7" customWidth="1"/>
    <col min="10517" max="10517" width="11.140625" style="7" customWidth="1"/>
    <col min="10518" max="10518" width="11.28515625" style="7" customWidth="1"/>
    <col min="10519" max="10519" width="10.42578125" style="7" customWidth="1"/>
    <col min="10520" max="10520" width="11.85546875" style="7" customWidth="1"/>
    <col min="10521" max="10521" width="11" style="7" customWidth="1"/>
    <col min="10522" max="10522" width="7.85546875" style="7" customWidth="1"/>
    <col min="10523" max="10523" width="8" style="7" customWidth="1"/>
    <col min="10524" max="10526" width="6.7109375" style="7" customWidth="1"/>
    <col min="10527" max="10752" width="9.140625" style="7"/>
    <col min="10753" max="10753" width="6.7109375" style="7" customWidth="1"/>
    <col min="10754" max="10754" width="26" style="7" customWidth="1"/>
    <col min="10755" max="10755" width="6.42578125" style="7" bestFit="1" customWidth="1"/>
    <col min="10756" max="10756" width="6.7109375" style="7" customWidth="1"/>
    <col min="10757" max="10757" width="10.42578125" style="7" customWidth="1"/>
    <col min="10758" max="10758" width="9.42578125" style="7" customWidth="1"/>
    <col min="10759" max="10759" width="10.42578125" style="7" customWidth="1"/>
    <col min="10760" max="10760" width="9.42578125" style="7" bestFit="1" customWidth="1"/>
    <col min="10761" max="10761" width="9.42578125" style="7" customWidth="1"/>
    <col min="10762" max="10763" width="10.5703125" style="7" customWidth="1"/>
    <col min="10764" max="10765" width="11.28515625" style="7" customWidth="1"/>
    <col min="10766" max="10766" width="9.42578125" style="7" customWidth="1"/>
    <col min="10767" max="10767" width="10" style="7" customWidth="1"/>
    <col min="10768" max="10768" width="10.7109375" style="7" customWidth="1"/>
    <col min="10769" max="10769" width="6.7109375" style="7" customWidth="1"/>
    <col min="10770" max="10770" width="9.140625" style="7"/>
    <col min="10771" max="10771" width="9.5703125" style="7" customWidth="1"/>
    <col min="10772" max="10772" width="9" style="7" customWidth="1"/>
    <col min="10773" max="10773" width="11.140625" style="7" customWidth="1"/>
    <col min="10774" max="10774" width="11.28515625" style="7" customWidth="1"/>
    <col min="10775" max="10775" width="10.42578125" style="7" customWidth="1"/>
    <col min="10776" max="10776" width="11.85546875" style="7" customWidth="1"/>
    <col min="10777" max="10777" width="11" style="7" customWidth="1"/>
    <col min="10778" max="10778" width="7.85546875" style="7" customWidth="1"/>
    <col min="10779" max="10779" width="8" style="7" customWidth="1"/>
    <col min="10780" max="10782" width="6.7109375" style="7" customWidth="1"/>
    <col min="10783" max="11008" width="9.140625" style="7"/>
    <col min="11009" max="11009" width="6.7109375" style="7" customWidth="1"/>
    <col min="11010" max="11010" width="26" style="7" customWidth="1"/>
    <col min="11011" max="11011" width="6.42578125" style="7" bestFit="1" customWidth="1"/>
    <col min="11012" max="11012" width="6.7109375" style="7" customWidth="1"/>
    <col min="11013" max="11013" width="10.42578125" style="7" customWidth="1"/>
    <col min="11014" max="11014" width="9.42578125" style="7" customWidth="1"/>
    <col min="11015" max="11015" width="10.42578125" style="7" customWidth="1"/>
    <col min="11016" max="11016" width="9.42578125" style="7" bestFit="1" customWidth="1"/>
    <col min="11017" max="11017" width="9.42578125" style="7" customWidth="1"/>
    <col min="11018" max="11019" width="10.5703125" style="7" customWidth="1"/>
    <col min="11020" max="11021" width="11.28515625" style="7" customWidth="1"/>
    <col min="11022" max="11022" width="9.42578125" style="7" customWidth="1"/>
    <col min="11023" max="11023" width="10" style="7" customWidth="1"/>
    <col min="11024" max="11024" width="10.7109375" style="7" customWidth="1"/>
    <col min="11025" max="11025" width="6.7109375" style="7" customWidth="1"/>
    <col min="11026" max="11026" width="9.140625" style="7"/>
    <col min="11027" max="11027" width="9.5703125" style="7" customWidth="1"/>
    <col min="11028" max="11028" width="9" style="7" customWidth="1"/>
    <col min="11029" max="11029" width="11.140625" style="7" customWidth="1"/>
    <col min="11030" max="11030" width="11.28515625" style="7" customWidth="1"/>
    <col min="11031" max="11031" width="10.42578125" style="7" customWidth="1"/>
    <col min="11032" max="11032" width="11.85546875" style="7" customWidth="1"/>
    <col min="11033" max="11033" width="11" style="7" customWidth="1"/>
    <col min="11034" max="11034" width="7.85546875" style="7" customWidth="1"/>
    <col min="11035" max="11035" width="8" style="7" customWidth="1"/>
    <col min="11036" max="11038" width="6.7109375" style="7" customWidth="1"/>
    <col min="11039" max="11264" width="9.140625" style="7"/>
    <col min="11265" max="11265" width="6.7109375" style="7" customWidth="1"/>
    <col min="11266" max="11266" width="26" style="7" customWidth="1"/>
    <col min="11267" max="11267" width="6.42578125" style="7" bestFit="1" customWidth="1"/>
    <col min="11268" max="11268" width="6.7109375" style="7" customWidth="1"/>
    <col min="11269" max="11269" width="10.42578125" style="7" customWidth="1"/>
    <col min="11270" max="11270" width="9.42578125" style="7" customWidth="1"/>
    <col min="11271" max="11271" width="10.42578125" style="7" customWidth="1"/>
    <col min="11272" max="11272" width="9.42578125" style="7" bestFit="1" customWidth="1"/>
    <col min="11273" max="11273" width="9.42578125" style="7" customWidth="1"/>
    <col min="11274" max="11275" width="10.5703125" style="7" customWidth="1"/>
    <col min="11276" max="11277" width="11.28515625" style="7" customWidth="1"/>
    <col min="11278" max="11278" width="9.42578125" style="7" customWidth="1"/>
    <col min="11279" max="11279" width="10" style="7" customWidth="1"/>
    <col min="11280" max="11280" width="10.7109375" style="7" customWidth="1"/>
    <col min="11281" max="11281" width="6.7109375" style="7" customWidth="1"/>
    <col min="11282" max="11282" width="9.140625" style="7"/>
    <col min="11283" max="11283" width="9.5703125" style="7" customWidth="1"/>
    <col min="11284" max="11284" width="9" style="7" customWidth="1"/>
    <col min="11285" max="11285" width="11.140625" style="7" customWidth="1"/>
    <col min="11286" max="11286" width="11.28515625" style="7" customWidth="1"/>
    <col min="11287" max="11287" width="10.42578125" style="7" customWidth="1"/>
    <col min="11288" max="11288" width="11.85546875" style="7" customWidth="1"/>
    <col min="11289" max="11289" width="11" style="7" customWidth="1"/>
    <col min="11290" max="11290" width="7.85546875" style="7" customWidth="1"/>
    <col min="11291" max="11291" width="8" style="7" customWidth="1"/>
    <col min="11292" max="11294" width="6.7109375" style="7" customWidth="1"/>
    <col min="11295" max="11520" width="9.140625" style="7"/>
    <col min="11521" max="11521" width="6.7109375" style="7" customWidth="1"/>
    <col min="11522" max="11522" width="26" style="7" customWidth="1"/>
    <col min="11523" max="11523" width="6.42578125" style="7" bestFit="1" customWidth="1"/>
    <col min="11524" max="11524" width="6.7109375" style="7" customWidth="1"/>
    <col min="11525" max="11525" width="10.42578125" style="7" customWidth="1"/>
    <col min="11526" max="11526" width="9.42578125" style="7" customWidth="1"/>
    <col min="11527" max="11527" width="10.42578125" style="7" customWidth="1"/>
    <col min="11528" max="11528" width="9.42578125" style="7" bestFit="1" customWidth="1"/>
    <col min="11529" max="11529" width="9.42578125" style="7" customWidth="1"/>
    <col min="11530" max="11531" width="10.5703125" style="7" customWidth="1"/>
    <col min="11532" max="11533" width="11.28515625" style="7" customWidth="1"/>
    <col min="11534" max="11534" width="9.42578125" style="7" customWidth="1"/>
    <col min="11535" max="11535" width="10" style="7" customWidth="1"/>
    <col min="11536" max="11536" width="10.7109375" style="7" customWidth="1"/>
    <col min="11537" max="11537" width="6.7109375" style="7" customWidth="1"/>
    <col min="11538" max="11538" width="9.140625" style="7"/>
    <col min="11539" max="11539" width="9.5703125" style="7" customWidth="1"/>
    <col min="11540" max="11540" width="9" style="7" customWidth="1"/>
    <col min="11541" max="11541" width="11.140625" style="7" customWidth="1"/>
    <col min="11542" max="11542" width="11.28515625" style="7" customWidth="1"/>
    <col min="11543" max="11543" width="10.42578125" style="7" customWidth="1"/>
    <col min="11544" max="11544" width="11.85546875" style="7" customWidth="1"/>
    <col min="11545" max="11545" width="11" style="7" customWidth="1"/>
    <col min="11546" max="11546" width="7.85546875" style="7" customWidth="1"/>
    <col min="11547" max="11547" width="8" style="7" customWidth="1"/>
    <col min="11548" max="11550" width="6.7109375" style="7" customWidth="1"/>
    <col min="11551" max="11776" width="9.140625" style="7"/>
    <col min="11777" max="11777" width="6.7109375" style="7" customWidth="1"/>
    <col min="11778" max="11778" width="26" style="7" customWidth="1"/>
    <col min="11779" max="11779" width="6.42578125" style="7" bestFit="1" customWidth="1"/>
    <col min="11780" max="11780" width="6.7109375" style="7" customWidth="1"/>
    <col min="11781" max="11781" width="10.42578125" style="7" customWidth="1"/>
    <col min="11782" max="11782" width="9.42578125" style="7" customWidth="1"/>
    <col min="11783" max="11783" width="10.42578125" style="7" customWidth="1"/>
    <col min="11784" max="11784" width="9.42578125" style="7" bestFit="1" customWidth="1"/>
    <col min="11785" max="11785" width="9.42578125" style="7" customWidth="1"/>
    <col min="11786" max="11787" width="10.5703125" style="7" customWidth="1"/>
    <col min="11788" max="11789" width="11.28515625" style="7" customWidth="1"/>
    <col min="11790" max="11790" width="9.42578125" style="7" customWidth="1"/>
    <col min="11791" max="11791" width="10" style="7" customWidth="1"/>
    <col min="11792" max="11792" width="10.7109375" style="7" customWidth="1"/>
    <col min="11793" max="11793" width="6.7109375" style="7" customWidth="1"/>
    <col min="11794" max="11794" width="9.140625" style="7"/>
    <col min="11795" max="11795" width="9.5703125" style="7" customWidth="1"/>
    <col min="11796" max="11796" width="9" style="7" customWidth="1"/>
    <col min="11797" max="11797" width="11.140625" style="7" customWidth="1"/>
    <col min="11798" max="11798" width="11.28515625" style="7" customWidth="1"/>
    <col min="11799" max="11799" width="10.42578125" style="7" customWidth="1"/>
    <col min="11800" max="11800" width="11.85546875" style="7" customWidth="1"/>
    <col min="11801" max="11801" width="11" style="7" customWidth="1"/>
    <col min="11802" max="11802" width="7.85546875" style="7" customWidth="1"/>
    <col min="11803" max="11803" width="8" style="7" customWidth="1"/>
    <col min="11804" max="11806" width="6.7109375" style="7" customWidth="1"/>
    <col min="11807" max="12032" width="9.140625" style="7"/>
    <col min="12033" max="12033" width="6.7109375" style="7" customWidth="1"/>
    <col min="12034" max="12034" width="26" style="7" customWidth="1"/>
    <col min="12035" max="12035" width="6.42578125" style="7" bestFit="1" customWidth="1"/>
    <col min="12036" max="12036" width="6.7109375" style="7" customWidth="1"/>
    <col min="12037" max="12037" width="10.42578125" style="7" customWidth="1"/>
    <col min="12038" max="12038" width="9.42578125" style="7" customWidth="1"/>
    <col min="12039" max="12039" width="10.42578125" style="7" customWidth="1"/>
    <col min="12040" max="12040" width="9.42578125" style="7" bestFit="1" customWidth="1"/>
    <col min="12041" max="12041" width="9.42578125" style="7" customWidth="1"/>
    <col min="12042" max="12043" width="10.5703125" style="7" customWidth="1"/>
    <col min="12044" max="12045" width="11.28515625" style="7" customWidth="1"/>
    <col min="12046" max="12046" width="9.42578125" style="7" customWidth="1"/>
    <col min="12047" max="12047" width="10" style="7" customWidth="1"/>
    <col min="12048" max="12048" width="10.7109375" style="7" customWidth="1"/>
    <col min="12049" max="12049" width="6.7109375" style="7" customWidth="1"/>
    <col min="12050" max="12050" width="9.140625" style="7"/>
    <col min="12051" max="12051" width="9.5703125" style="7" customWidth="1"/>
    <col min="12052" max="12052" width="9" style="7" customWidth="1"/>
    <col min="12053" max="12053" width="11.140625" style="7" customWidth="1"/>
    <col min="12054" max="12054" width="11.28515625" style="7" customWidth="1"/>
    <col min="12055" max="12055" width="10.42578125" style="7" customWidth="1"/>
    <col min="12056" max="12056" width="11.85546875" style="7" customWidth="1"/>
    <col min="12057" max="12057" width="11" style="7" customWidth="1"/>
    <col min="12058" max="12058" width="7.85546875" style="7" customWidth="1"/>
    <col min="12059" max="12059" width="8" style="7" customWidth="1"/>
    <col min="12060" max="12062" width="6.7109375" style="7" customWidth="1"/>
    <col min="12063" max="12288" width="9.140625" style="7"/>
    <col min="12289" max="12289" width="6.7109375" style="7" customWidth="1"/>
    <col min="12290" max="12290" width="26" style="7" customWidth="1"/>
    <col min="12291" max="12291" width="6.42578125" style="7" bestFit="1" customWidth="1"/>
    <col min="12292" max="12292" width="6.7109375" style="7" customWidth="1"/>
    <col min="12293" max="12293" width="10.42578125" style="7" customWidth="1"/>
    <col min="12294" max="12294" width="9.42578125" style="7" customWidth="1"/>
    <col min="12295" max="12295" width="10.42578125" style="7" customWidth="1"/>
    <col min="12296" max="12296" width="9.42578125" style="7" bestFit="1" customWidth="1"/>
    <col min="12297" max="12297" width="9.42578125" style="7" customWidth="1"/>
    <col min="12298" max="12299" width="10.5703125" style="7" customWidth="1"/>
    <col min="12300" max="12301" width="11.28515625" style="7" customWidth="1"/>
    <col min="12302" max="12302" width="9.42578125" style="7" customWidth="1"/>
    <col min="12303" max="12303" width="10" style="7" customWidth="1"/>
    <col min="12304" max="12304" width="10.7109375" style="7" customWidth="1"/>
    <col min="12305" max="12305" width="6.7109375" style="7" customWidth="1"/>
    <col min="12306" max="12306" width="9.140625" style="7"/>
    <col min="12307" max="12307" width="9.5703125" style="7" customWidth="1"/>
    <col min="12308" max="12308" width="9" style="7" customWidth="1"/>
    <col min="12309" max="12309" width="11.140625" style="7" customWidth="1"/>
    <col min="12310" max="12310" width="11.28515625" style="7" customWidth="1"/>
    <col min="12311" max="12311" width="10.42578125" style="7" customWidth="1"/>
    <col min="12312" max="12312" width="11.85546875" style="7" customWidth="1"/>
    <col min="12313" max="12313" width="11" style="7" customWidth="1"/>
    <col min="12314" max="12314" width="7.85546875" style="7" customWidth="1"/>
    <col min="12315" max="12315" width="8" style="7" customWidth="1"/>
    <col min="12316" max="12318" width="6.7109375" style="7" customWidth="1"/>
    <col min="12319" max="12544" width="9.140625" style="7"/>
    <col min="12545" max="12545" width="6.7109375" style="7" customWidth="1"/>
    <col min="12546" max="12546" width="26" style="7" customWidth="1"/>
    <col min="12547" max="12547" width="6.42578125" style="7" bestFit="1" customWidth="1"/>
    <col min="12548" max="12548" width="6.7109375" style="7" customWidth="1"/>
    <col min="12549" max="12549" width="10.42578125" style="7" customWidth="1"/>
    <col min="12550" max="12550" width="9.42578125" style="7" customWidth="1"/>
    <col min="12551" max="12551" width="10.42578125" style="7" customWidth="1"/>
    <col min="12552" max="12552" width="9.42578125" style="7" bestFit="1" customWidth="1"/>
    <col min="12553" max="12553" width="9.42578125" style="7" customWidth="1"/>
    <col min="12554" max="12555" width="10.5703125" style="7" customWidth="1"/>
    <col min="12556" max="12557" width="11.28515625" style="7" customWidth="1"/>
    <col min="12558" max="12558" width="9.42578125" style="7" customWidth="1"/>
    <col min="12559" max="12559" width="10" style="7" customWidth="1"/>
    <col min="12560" max="12560" width="10.7109375" style="7" customWidth="1"/>
    <col min="12561" max="12561" width="6.7109375" style="7" customWidth="1"/>
    <col min="12562" max="12562" width="9.140625" style="7"/>
    <col min="12563" max="12563" width="9.5703125" style="7" customWidth="1"/>
    <col min="12564" max="12564" width="9" style="7" customWidth="1"/>
    <col min="12565" max="12565" width="11.140625" style="7" customWidth="1"/>
    <col min="12566" max="12566" width="11.28515625" style="7" customWidth="1"/>
    <col min="12567" max="12567" width="10.42578125" style="7" customWidth="1"/>
    <col min="12568" max="12568" width="11.85546875" style="7" customWidth="1"/>
    <col min="12569" max="12569" width="11" style="7" customWidth="1"/>
    <col min="12570" max="12570" width="7.85546875" style="7" customWidth="1"/>
    <col min="12571" max="12571" width="8" style="7" customWidth="1"/>
    <col min="12572" max="12574" width="6.7109375" style="7" customWidth="1"/>
    <col min="12575" max="12800" width="9.140625" style="7"/>
    <col min="12801" max="12801" width="6.7109375" style="7" customWidth="1"/>
    <col min="12802" max="12802" width="26" style="7" customWidth="1"/>
    <col min="12803" max="12803" width="6.42578125" style="7" bestFit="1" customWidth="1"/>
    <col min="12804" max="12804" width="6.7109375" style="7" customWidth="1"/>
    <col min="12805" max="12805" width="10.42578125" style="7" customWidth="1"/>
    <col min="12806" max="12806" width="9.42578125" style="7" customWidth="1"/>
    <col min="12807" max="12807" width="10.42578125" style="7" customWidth="1"/>
    <col min="12808" max="12808" width="9.42578125" style="7" bestFit="1" customWidth="1"/>
    <col min="12809" max="12809" width="9.42578125" style="7" customWidth="1"/>
    <col min="12810" max="12811" width="10.5703125" style="7" customWidth="1"/>
    <col min="12812" max="12813" width="11.28515625" style="7" customWidth="1"/>
    <col min="12814" max="12814" width="9.42578125" style="7" customWidth="1"/>
    <col min="12815" max="12815" width="10" style="7" customWidth="1"/>
    <col min="12816" max="12816" width="10.7109375" style="7" customWidth="1"/>
    <col min="12817" max="12817" width="6.7109375" style="7" customWidth="1"/>
    <col min="12818" max="12818" width="9.140625" style="7"/>
    <col min="12819" max="12819" width="9.5703125" style="7" customWidth="1"/>
    <col min="12820" max="12820" width="9" style="7" customWidth="1"/>
    <col min="12821" max="12821" width="11.140625" style="7" customWidth="1"/>
    <col min="12822" max="12822" width="11.28515625" style="7" customWidth="1"/>
    <col min="12823" max="12823" width="10.42578125" style="7" customWidth="1"/>
    <col min="12824" max="12824" width="11.85546875" style="7" customWidth="1"/>
    <col min="12825" max="12825" width="11" style="7" customWidth="1"/>
    <col min="12826" max="12826" width="7.85546875" style="7" customWidth="1"/>
    <col min="12827" max="12827" width="8" style="7" customWidth="1"/>
    <col min="12828" max="12830" width="6.7109375" style="7" customWidth="1"/>
    <col min="12831" max="13056" width="9.140625" style="7"/>
    <col min="13057" max="13057" width="6.7109375" style="7" customWidth="1"/>
    <col min="13058" max="13058" width="26" style="7" customWidth="1"/>
    <col min="13059" max="13059" width="6.42578125" style="7" bestFit="1" customWidth="1"/>
    <col min="13060" max="13060" width="6.7109375" style="7" customWidth="1"/>
    <col min="13061" max="13061" width="10.42578125" style="7" customWidth="1"/>
    <col min="13062" max="13062" width="9.42578125" style="7" customWidth="1"/>
    <col min="13063" max="13063" width="10.42578125" style="7" customWidth="1"/>
    <col min="13064" max="13064" width="9.42578125" style="7" bestFit="1" customWidth="1"/>
    <col min="13065" max="13065" width="9.42578125" style="7" customWidth="1"/>
    <col min="13066" max="13067" width="10.5703125" style="7" customWidth="1"/>
    <col min="13068" max="13069" width="11.28515625" style="7" customWidth="1"/>
    <col min="13070" max="13070" width="9.42578125" style="7" customWidth="1"/>
    <col min="13071" max="13071" width="10" style="7" customWidth="1"/>
    <col min="13072" max="13072" width="10.7109375" style="7" customWidth="1"/>
    <col min="13073" max="13073" width="6.7109375" style="7" customWidth="1"/>
    <col min="13074" max="13074" width="9.140625" style="7"/>
    <col min="13075" max="13075" width="9.5703125" style="7" customWidth="1"/>
    <col min="13076" max="13076" width="9" style="7" customWidth="1"/>
    <col min="13077" max="13077" width="11.140625" style="7" customWidth="1"/>
    <col min="13078" max="13078" width="11.28515625" style="7" customWidth="1"/>
    <col min="13079" max="13079" width="10.42578125" style="7" customWidth="1"/>
    <col min="13080" max="13080" width="11.85546875" style="7" customWidth="1"/>
    <col min="13081" max="13081" width="11" style="7" customWidth="1"/>
    <col min="13082" max="13082" width="7.85546875" style="7" customWidth="1"/>
    <col min="13083" max="13083" width="8" style="7" customWidth="1"/>
    <col min="13084" max="13086" width="6.7109375" style="7" customWidth="1"/>
    <col min="13087" max="13312" width="9.140625" style="7"/>
    <col min="13313" max="13313" width="6.7109375" style="7" customWidth="1"/>
    <col min="13314" max="13314" width="26" style="7" customWidth="1"/>
    <col min="13315" max="13315" width="6.42578125" style="7" bestFit="1" customWidth="1"/>
    <col min="13316" max="13316" width="6.7109375" style="7" customWidth="1"/>
    <col min="13317" max="13317" width="10.42578125" style="7" customWidth="1"/>
    <col min="13318" max="13318" width="9.42578125" style="7" customWidth="1"/>
    <col min="13319" max="13319" width="10.42578125" style="7" customWidth="1"/>
    <col min="13320" max="13320" width="9.42578125" style="7" bestFit="1" customWidth="1"/>
    <col min="13321" max="13321" width="9.42578125" style="7" customWidth="1"/>
    <col min="13322" max="13323" width="10.5703125" style="7" customWidth="1"/>
    <col min="13324" max="13325" width="11.28515625" style="7" customWidth="1"/>
    <col min="13326" max="13326" width="9.42578125" style="7" customWidth="1"/>
    <col min="13327" max="13327" width="10" style="7" customWidth="1"/>
    <col min="13328" max="13328" width="10.7109375" style="7" customWidth="1"/>
    <col min="13329" max="13329" width="6.7109375" style="7" customWidth="1"/>
    <col min="13330" max="13330" width="9.140625" style="7"/>
    <col min="13331" max="13331" width="9.5703125" style="7" customWidth="1"/>
    <col min="13332" max="13332" width="9" style="7" customWidth="1"/>
    <col min="13333" max="13333" width="11.140625" style="7" customWidth="1"/>
    <col min="13334" max="13334" width="11.28515625" style="7" customWidth="1"/>
    <col min="13335" max="13335" width="10.42578125" style="7" customWidth="1"/>
    <col min="13336" max="13336" width="11.85546875" style="7" customWidth="1"/>
    <col min="13337" max="13337" width="11" style="7" customWidth="1"/>
    <col min="13338" max="13338" width="7.85546875" style="7" customWidth="1"/>
    <col min="13339" max="13339" width="8" style="7" customWidth="1"/>
    <col min="13340" max="13342" width="6.7109375" style="7" customWidth="1"/>
    <col min="13343" max="13568" width="9.140625" style="7"/>
    <col min="13569" max="13569" width="6.7109375" style="7" customWidth="1"/>
    <col min="13570" max="13570" width="26" style="7" customWidth="1"/>
    <col min="13571" max="13571" width="6.42578125" style="7" bestFit="1" customWidth="1"/>
    <col min="13572" max="13572" width="6.7109375" style="7" customWidth="1"/>
    <col min="13573" max="13573" width="10.42578125" style="7" customWidth="1"/>
    <col min="13574" max="13574" width="9.42578125" style="7" customWidth="1"/>
    <col min="13575" max="13575" width="10.42578125" style="7" customWidth="1"/>
    <col min="13576" max="13576" width="9.42578125" style="7" bestFit="1" customWidth="1"/>
    <col min="13577" max="13577" width="9.42578125" style="7" customWidth="1"/>
    <col min="13578" max="13579" width="10.5703125" style="7" customWidth="1"/>
    <col min="13580" max="13581" width="11.28515625" style="7" customWidth="1"/>
    <col min="13582" max="13582" width="9.42578125" style="7" customWidth="1"/>
    <col min="13583" max="13583" width="10" style="7" customWidth="1"/>
    <col min="13584" max="13584" width="10.7109375" style="7" customWidth="1"/>
    <col min="13585" max="13585" width="6.7109375" style="7" customWidth="1"/>
    <col min="13586" max="13586" width="9.140625" style="7"/>
    <col min="13587" max="13587" width="9.5703125" style="7" customWidth="1"/>
    <col min="13588" max="13588" width="9" style="7" customWidth="1"/>
    <col min="13589" max="13589" width="11.140625" style="7" customWidth="1"/>
    <col min="13590" max="13590" width="11.28515625" style="7" customWidth="1"/>
    <col min="13591" max="13591" width="10.42578125" style="7" customWidth="1"/>
    <col min="13592" max="13592" width="11.85546875" style="7" customWidth="1"/>
    <col min="13593" max="13593" width="11" style="7" customWidth="1"/>
    <col min="13594" max="13594" width="7.85546875" style="7" customWidth="1"/>
    <col min="13595" max="13595" width="8" style="7" customWidth="1"/>
    <col min="13596" max="13598" width="6.7109375" style="7" customWidth="1"/>
    <col min="13599" max="13824" width="9.140625" style="7"/>
    <col min="13825" max="13825" width="6.7109375" style="7" customWidth="1"/>
    <col min="13826" max="13826" width="26" style="7" customWidth="1"/>
    <col min="13827" max="13827" width="6.42578125" style="7" bestFit="1" customWidth="1"/>
    <col min="13828" max="13828" width="6.7109375" style="7" customWidth="1"/>
    <col min="13829" max="13829" width="10.42578125" style="7" customWidth="1"/>
    <col min="13830" max="13830" width="9.42578125" style="7" customWidth="1"/>
    <col min="13831" max="13831" width="10.42578125" style="7" customWidth="1"/>
    <col min="13832" max="13832" width="9.42578125" style="7" bestFit="1" customWidth="1"/>
    <col min="13833" max="13833" width="9.42578125" style="7" customWidth="1"/>
    <col min="13834" max="13835" width="10.5703125" style="7" customWidth="1"/>
    <col min="13836" max="13837" width="11.28515625" style="7" customWidth="1"/>
    <col min="13838" max="13838" width="9.42578125" style="7" customWidth="1"/>
    <col min="13839" max="13839" width="10" style="7" customWidth="1"/>
    <col min="13840" max="13840" width="10.7109375" style="7" customWidth="1"/>
    <col min="13841" max="13841" width="6.7109375" style="7" customWidth="1"/>
    <col min="13842" max="13842" width="9.140625" style="7"/>
    <col min="13843" max="13843" width="9.5703125" style="7" customWidth="1"/>
    <col min="13844" max="13844" width="9" style="7" customWidth="1"/>
    <col min="13845" max="13845" width="11.140625" style="7" customWidth="1"/>
    <col min="13846" max="13846" width="11.28515625" style="7" customWidth="1"/>
    <col min="13847" max="13847" width="10.42578125" style="7" customWidth="1"/>
    <col min="13848" max="13848" width="11.85546875" style="7" customWidth="1"/>
    <col min="13849" max="13849" width="11" style="7" customWidth="1"/>
    <col min="13850" max="13850" width="7.85546875" style="7" customWidth="1"/>
    <col min="13851" max="13851" width="8" style="7" customWidth="1"/>
    <col min="13852" max="13854" width="6.7109375" style="7" customWidth="1"/>
    <col min="13855" max="14080" width="9.140625" style="7"/>
    <col min="14081" max="14081" width="6.7109375" style="7" customWidth="1"/>
    <col min="14082" max="14082" width="26" style="7" customWidth="1"/>
    <col min="14083" max="14083" width="6.42578125" style="7" bestFit="1" customWidth="1"/>
    <col min="14084" max="14084" width="6.7109375" style="7" customWidth="1"/>
    <col min="14085" max="14085" width="10.42578125" style="7" customWidth="1"/>
    <col min="14086" max="14086" width="9.42578125" style="7" customWidth="1"/>
    <col min="14087" max="14087" width="10.42578125" style="7" customWidth="1"/>
    <col min="14088" max="14088" width="9.42578125" style="7" bestFit="1" customWidth="1"/>
    <col min="14089" max="14089" width="9.42578125" style="7" customWidth="1"/>
    <col min="14090" max="14091" width="10.5703125" style="7" customWidth="1"/>
    <col min="14092" max="14093" width="11.28515625" style="7" customWidth="1"/>
    <col min="14094" max="14094" width="9.42578125" style="7" customWidth="1"/>
    <col min="14095" max="14095" width="10" style="7" customWidth="1"/>
    <col min="14096" max="14096" width="10.7109375" style="7" customWidth="1"/>
    <col min="14097" max="14097" width="6.7109375" style="7" customWidth="1"/>
    <col min="14098" max="14098" width="9.140625" style="7"/>
    <col min="14099" max="14099" width="9.5703125" style="7" customWidth="1"/>
    <col min="14100" max="14100" width="9" style="7" customWidth="1"/>
    <col min="14101" max="14101" width="11.140625" style="7" customWidth="1"/>
    <col min="14102" max="14102" width="11.28515625" style="7" customWidth="1"/>
    <col min="14103" max="14103" width="10.42578125" style="7" customWidth="1"/>
    <col min="14104" max="14104" width="11.85546875" style="7" customWidth="1"/>
    <col min="14105" max="14105" width="11" style="7" customWidth="1"/>
    <col min="14106" max="14106" width="7.85546875" style="7" customWidth="1"/>
    <col min="14107" max="14107" width="8" style="7" customWidth="1"/>
    <col min="14108" max="14110" width="6.7109375" style="7" customWidth="1"/>
    <col min="14111" max="14336" width="9.140625" style="7"/>
    <col min="14337" max="14337" width="6.7109375" style="7" customWidth="1"/>
    <col min="14338" max="14338" width="26" style="7" customWidth="1"/>
    <col min="14339" max="14339" width="6.42578125" style="7" bestFit="1" customWidth="1"/>
    <col min="14340" max="14340" width="6.7109375" style="7" customWidth="1"/>
    <col min="14341" max="14341" width="10.42578125" style="7" customWidth="1"/>
    <col min="14342" max="14342" width="9.42578125" style="7" customWidth="1"/>
    <col min="14343" max="14343" width="10.42578125" style="7" customWidth="1"/>
    <col min="14344" max="14344" width="9.42578125" style="7" bestFit="1" customWidth="1"/>
    <col min="14345" max="14345" width="9.42578125" style="7" customWidth="1"/>
    <col min="14346" max="14347" width="10.5703125" style="7" customWidth="1"/>
    <col min="14348" max="14349" width="11.28515625" style="7" customWidth="1"/>
    <col min="14350" max="14350" width="9.42578125" style="7" customWidth="1"/>
    <col min="14351" max="14351" width="10" style="7" customWidth="1"/>
    <col min="14352" max="14352" width="10.7109375" style="7" customWidth="1"/>
    <col min="14353" max="14353" width="6.7109375" style="7" customWidth="1"/>
    <col min="14354" max="14354" width="9.140625" style="7"/>
    <col min="14355" max="14355" width="9.5703125" style="7" customWidth="1"/>
    <col min="14356" max="14356" width="9" style="7" customWidth="1"/>
    <col min="14357" max="14357" width="11.140625" style="7" customWidth="1"/>
    <col min="14358" max="14358" width="11.28515625" style="7" customWidth="1"/>
    <col min="14359" max="14359" width="10.42578125" style="7" customWidth="1"/>
    <col min="14360" max="14360" width="11.85546875" style="7" customWidth="1"/>
    <col min="14361" max="14361" width="11" style="7" customWidth="1"/>
    <col min="14362" max="14362" width="7.85546875" style="7" customWidth="1"/>
    <col min="14363" max="14363" width="8" style="7" customWidth="1"/>
    <col min="14364" max="14366" width="6.7109375" style="7" customWidth="1"/>
    <col min="14367" max="14592" width="9.140625" style="7"/>
    <col min="14593" max="14593" width="6.7109375" style="7" customWidth="1"/>
    <col min="14594" max="14594" width="26" style="7" customWidth="1"/>
    <col min="14595" max="14595" width="6.42578125" style="7" bestFit="1" customWidth="1"/>
    <col min="14596" max="14596" width="6.7109375" style="7" customWidth="1"/>
    <col min="14597" max="14597" width="10.42578125" style="7" customWidth="1"/>
    <col min="14598" max="14598" width="9.42578125" style="7" customWidth="1"/>
    <col min="14599" max="14599" width="10.42578125" style="7" customWidth="1"/>
    <col min="14600" max="14600" width="9.42578125" style="7" bestFit="1" customWidth="1"/>
    <col min="14601" max="14601" width="9.42578125" style="7" customWidth="1"/>
    <col min="14602" max="14603" width="10.5703125" style="7" customWidth="1"/>
    <col min="14604" max="14605" width="11.28515625" style="7" customWidth="1"/>
    <col min="14606" max="14606" width="9.42578125" style="7" customWidth="1"/>
    <col min="14607" max="14607" width="10" style="7" customWidth="1"/>
    <col min="14608" max="14608" width="10.7109375" style="7" customWidth="1"/>
    <col min="14609" max="14609" width="6.7109375" style="7" customWidth="1"/>
    <col min="14610" max="14610" width="9.140625" style="7"/>
    <col min="14611" max="14611" width="9.5703125" style="7" customWidth="1"/>
    <col min="14612" max="14612" width="9" style="7" customWidth="1"/>
    <col min="14613" max="14613" width="11.140625" style="7" customWidth="1"/>
    <col min="14614" max="14614" width="11.28515625" style="7" customWidth="1"/>
    <col min="14615" max="14615" width="10.42578125" style="7" customWidth="1"/>
    <col min="14616" max="14616" width="11.85546875" style="7" customWidth="1"/>
    <col min="14617" max="14617" width="11" style="7" customWidth="1"/>
    <col min="14618" max="14618" width="7.85546875" style="7" customWidth="1"/>
    <col min="14619" max="14619" width="8" style="7" customWidth="1"/>
    <col min="14620" max="14622" width="6.7109375" style="7" customWidth="1"/>
    <col min="14623" max="14848" width="9.140625" style="7"/>
    <col min="14849" max="14849" width="6.7109375" style="7" customWidth="1"/>
    <col min="14850" max="14850" width="26" style="7" customWidth="1"/>
    <col min="14851" max="14851" width="6.42578125" style="7" bestFit="1" customWidth="1"/>
    <col min="14852" max="14852" width="6.7109375" style="7" customWidth="1"/>
    <col min="14853" max="14853" width="10.42578125" style="7" customWidth="1"/>
    <col min="14854" max="14854" width="9.42578125" style="7" customWidth="1"/>
    <col min="14855" max="14855" width="10.42578125" style="7" customWidth="1"/>
    <col min="14856" max="14856" width="9.42578125" style="7" bestFit="1" customWidth="1"/>
    <col min="14857" max="14857" width="9.42578125" style="7" customWidth="1"/>
    <col min="14858" max="14859" width="10.5703125" style="7" customWidth="1"/>
    <col min="14860" max="14861" width="11.28515625" style="7" customWidth="1"/>
    <col min="14862" max="14862" width="9.42578125" style="7" customWidth="1"/>
    <col min="14863" max="14863" width="10" style="7" customWidth="1"/>
    <col min="14864" max="14864" width="10.7109375" style="7" customWidth="1"/>
    <col min="14865" max="14865" width="6.7109375" style="7" customWidth="1"/>
    <col min="14866" max="14866" width="9.140625" style="7"/>
    <col min="14867" max="14867" width="9.5703125" style="7" customWidth="1"/>
    <col min="14868" max="14868" width="9" style="7" customWidth="1"/>
    <col min="14869" max="14869" width="11.140625" style="7" customWidth="1"/>
    <col min="14870" max="14870" width="11.28515625" style="7" customWidth="1"/>
    <col min="14871" max="14871" width="10.42578125" style="7" customWidth="1"/>
    <col min="14872" max="14872" width="11.85546875" style="7" customWidth="1"/>
    <col min="14873" max="14873" width="11" style="7" customWidth="1"/>
    <col min="14874" max="14874" width="7.85546875" style="7" customWidth="1"/>
    <col min="14875" max="14875" width="8" style="7" customWidth="1"/>
    <col min="14876" max="14878" width="6.7109375" style="7" customWidth="1"/>
    <col min="14879" max="15104" width="9.140625" style="7"/>
    <col min="15105" max="15105" width="6.7109375" style="7" customWidth="1"/>
    <col min="15106" max="15106" width="26" style="7" customWidth="1"/>
    <col min="15107" max="15107" width="6.42578125" style="7" bestFit="1" customWidth="1"/>
    <col min="15108" max="15108" width="6.7109375" style="7" customWidth="1"/>
    <col min="15109" max="15109" width="10.42578125" style="7" customWidth="1"/>
    <col min="15110" max="15110" width="9.42578125" style="7" customWidth="1"/>
    <col min="15111" max="15111" width="10.42578125" style="7" customWidth="1"/>
    <col min="15112" max="15112" width="9.42578125" style="7" bestFit="1" customWidth="1"/>
    <col min="15113" max="15113" width="9.42578125" style="7" customWidth="1"/>
    <col min="15114" max="15115" width="10.5703125" style="7" customWidth="1"/>
    <col min="15116" max="15117" width="11.28515625" style="7" customWidth="1"/>
    <col min="15118" max="15118" width="9.42578125" style="7" customWidth="1"/>
    <col min="15119" max="15119" width="10" style="7" customWidth="1"/>
    <col min="15120" max="15120" width="10.7109375" style="7" customWidth="1"/>
    <col min="15121" max="15121" width="6.7109375" style="7" customWidth="1"/>
    <col min="15122" max="15122" width="9.140625" style="7"/>
    <col min="15123" max="15123" width="9.5703125" style="7" customWidth="1"/>
    <col min="15124" max="15124" width="9" style="7" customWidth="1"/>
    <col min="15125" max="15125" width="11.140625" style="7" customWidth="1"/>
    <col min="15126" max="15126" width="11.28515625" style="7" customWidth="1"/>
    <col min="15127" max="15127" width="10.42578125" style="7" customWidth="1"/>
    <col min="15128" max="15128" width="11.85546875" style="7" customWidth="1"/>
    <col min="15129" max="15129" width="11" style="7" customWidth="1"/>
    <col min="15130" max="15130" width="7.85546875" style="7" customWidth="1"/>
    <col min="15131" max="15131" width="8" style="7" customWidth="1"/>
    <col min="15132" max="15134" width="6.7109375" style="7" customWidth="1"/>
    <col min="15135" max="15360" width="9.140625" style="7"/>
    <col min="15361" max="15361" width="6.7109375" style="7" customWidth="1"/>
    <col min="15362" max="15362" width="26" style="7" customWidth="1"/>
    <col min="15363" max="15363" width="6.42578125" style="7" bestFit="1" customWidth="1"/>
    <col min="15364" max="15364" width="6.7109375" style="7" customWidth="1"/>
    <col min="15365" max="15365" width="10.42578125" style="7" customWidth="1"/>
    <col min="15366" max="15366" width="9.42578125" style="7" customWidth="1"/>
    <col min="15367" max="15367" width="10.42578125" style="7" customWidth="1"/>
    <col min="15368" max="15368" width="9.42578125" style="7" bestFit="1" customWidth="1"/>
    <col min="15369" max="15369" width="9.42578125" style="7" customWidth="1"/>
    <col min="15370" max="15371" width="10.5703125" style="7" customWidth="1"/>
    <col min="15372" max="15373" width="11.28515625" style="7" customWidth="1"/>
    <col min="15374" max="15374" width="9.42578125" style="7" customWidth="1"/>
    <col min="15375" max="15375" width="10" style="7" customWidth="1"/>
    <col min="15376" max="15376" width="10.7109375" style="7" customWidth="1"/>
    <col min="15377" max="15377" width="6.7109375" style="7" customWidth="1"/>
    <col min="15378" max="15378" width="9.140625" style="7"/>
    <col min="15379" max="15379" width="9.5703125" style="7" customWidth="1"/>
    <col min="15380" max="15380" width="9" style="7" customWidth="1"/>
    <col min="15381" max="15381" width="11.140625" style="7" customWidth="1"/>
    <col min="15382" max="15382" width="11.28515625" style="7" customWidth="1"/>
    <col min="15383" max="15383" width="10.42578125" style="7" customWidth="1"/>
    <col min="15384" max="15384" width="11.85546875" style="7" customWidth="1"/>
    <col min="15385" max="15385" width="11" style="7" customWidth="1"/>
    <col min="15386" max="15386" width="7.85546875" style="7" customWidth="1"/>
    <col min="15387" max="15387" width="8" style="7" customWidth="1"/>
    <col min="15388" max="15390" width="6.7109375" style="7" customWidth="1"/>
    <col min="15391" max="15616" width="9.140625" style="7"/>
    <col min="15617" max="15617" width="6.7109375" style="7" customWidth="1"/>
    <col min="15618" max="15618" width="26" style="7" customWidth="1"/>
    <col min="15619" max="15619" width="6.42578125" style="7" bestFit="1" customWidth="1"/>
    <col min="15620" max="15620" width="6.7109375" style="7" customWidth="1"/>
    <col min="15621" max="15621" width="10.42578125" style="7" customWidth="1"/>
    <col min="15622" max="15622" width="9.42578125" style="7" customWidth="1"/>
    <col min="15623" max="15623" width="10.42578125" style="7" customWidth="1"/>
    <col min="15624" max="15624" width="9.42578125" style="7" bestFit="1" customWidth="1"/>
    <col min="15625" max="15625" width="9.42578125" style="7" customWidth="1"/>
    <col min="15626" max="15627" width="10.5703125" style="7" customWidth="1"/>
    <col min="15628" max="15629" width="11.28515625" style="7" customWidth="1"/>
    <col min="15630" max="15630" width="9.42578125" style="7" customWidth="1"/>
    <col min="15631" max="15631" width="10" style="7" customWidth="1"/>
    <col min="15632" max="15632" width="10.7109375" style="7" customWidth="1"/>
    <col min="15633" max="15633" width="6.7109375" style="7" customWidth="1"/>
    <col min="15634" max="15634" width="9.140625" style="7"/>
    <col min="15635" max="15635" width="9.5703125" style="7" customWidth="1"/>
    <col min="15636" max="15636" width="9" style="7" customWidth="1"/>
    <col min="15637" max="15637" width="11.140625" style="7" customWidth="1"/>
    <col min="15638" max="15638" width="11.28515625" style="7" customWidth="1"/>
    <col min="15639" max="15639" width="10.42578125" style="7" customWidth="1"/>
    <col min="15640" max="15640" width="11.85546875" style="7" customWidth="1"/>
    <col min="15641" max="15641" width="11" style="7" customWidth="1"/>
    <col min="15642" max="15642" width="7.85546875" style="7" customWidth="1"/>
    <col min="15643" max="15643" width="8" style="7" customWidth="1"/>
    <col min="15644" max="15646" width="6.7109375" style="7" customWidth="1"/>
    <col min="15647" max="15872" width="9.140625" style="7"/>
    <col min="15873" max="15873" width="6.7109375" style="7" customWidth="1"/>
    <col min="15874" max="15874" width="26" style="7" customWidth="1"/>
    <col min="15875" max="15875" width="6.42578125" style="7" bestFit="1" customWidth="1"/>
    <col min="15876" max="15876" width="6.7109375" style="7" customWidth="1"/>
    <col min="15877" max="15877" width="10.42578125" style="7" customWidth="1"/>
    <col min="15878" max="15878" width="9.42578125" style="7" customWidth="1"/>
    <col min="15879" max="15879" width="10.42578125" style="7" customWidth="1"/>
    <col min="15880" max="15880" width="9.42578125" style="7" bestFit="1" customWidth="1"/>
    <col min="15881" max="15881" width="9.42578125" style="7" customWidth="1"/>
    <col min="15882" max="15883" width="10.5703125" style="7" customWidth="1"/>
    <col min="15884" max="15885" width="11.28515625" style="7" customWidth="1"/>
    <col min="15886" max="15886" width="9.42578125" style="7" customWidth="1"/>
    <col min="15887" max="15887" width="10" style="7" customWidth="1"/>
    <col min="15888" max="15888" width="10.7109375" style="7" customWidth="1"/>
    <col min="15889" max="15889" width="6.7109375" style="7" customWidth="1"/>
    <col min="15890" max="15890" width="9.140625" style="7"/>
    <col min="15891" max="15891" width="9.5703125" style="7" customWidth="1"/>
    <col min="15892" max="15892" width="9" style="7" customWidth="1"/>
    <col min="15893" max="15893" width="11.140625" style="7" customWidth="1"/>
    <col min="15894" max="15894" width="11.28515625" style="7" customWidth="1"/>
    <col min="15895" max="15895" width="10.42578125" style="7" customWidth="1"/>
    <col min="15896" max="15896" width="11.85546875" style="7" customWidth="1"/>
    <col min="15897" max="15897" width="11" style="7" customWidth="1"/>
    <col min="15898" max="15898" width="7.85546875" style="7" customWidth="1"/>
    <col min="15899" max="15899" width="8" style="7" customWidth="1"/>
    <col min="15900" max="15902" width="6.7109375" style="7" customWidth="1"/>
    <col min="15903" max="16128" width="9.140625" style="7"/>
    <col min="16129" max="16129" width="6.7109375" style="7" customWidth="1"/>
    <col min="16130" max="16130" width="26" style="7" customWidth="1"/>
    <col min="16131" max="16131" width="6.42578125" style="7" bestFit="1" customWidth="1"/>
    <col min="16132" max="16132" width="6.7109375" style="7" customWidth="1"/>
    <col min="16133" max="16133" width="10.42578125" style="7" customWidth="1"/>
    <col min="16134" max="16134" width="9.42578125" style="7" customWidth="1"/>
    <col min="16135" max="16135" width="10.42578125" style="7" customWidth="1"/>
    <col min="16136" max="16136" width="9.42578125" style="7" bestFit="1" customWidth="1"/>
    <col min="16137" max="16137" width="9.42578125" style="7" customWidth="1"/>
    <col min="16138" max="16139" width="10.5703125" style="7" customWidth="1"/>
    <col min="16140" max="16141" width="11.28515625" style="7" customWidth="1"/>
    <col min="16142" max="16142" width="9.42578125" style="7" customWidth="1"/>
    <col min="16143" max="16143" width="10" style="7" customWidth="1"/>
    <col min="16144" max="16144" width="10.7109375" style="7" customWidth="1"/>
    <col min="16145" max="16145" width="6.7109375" style="7" customWidth="1"/>
    <col min="16146" max="16146" width="9.140625" style="7"/>
    <col min="16147" max="16147" width="9.5703125" style="7" customWidth="1"/>
    <col min="16148" max="16148" width="9" style="7" customWidth="1"/>
    <col min="16149" max="16149" width="11.140625" style="7" customWidth="1"/>
    <col min="16150" max="16150" width="11.28515625" style="7" customWidth="1"/>
    <col min="16151" max="16151" width="10.42578125" style="7" customWidth="1"/>
    <col min="16152" max="16152" width="11.85546875" style="7" customWidth="1"/>
    <col min="16153" max="16153" width="11" style="7" customWidth="1"/>
    <col min="16154" max="16154" width="7.85546875" style="7" customWidth="1"/>
    <col min="16155" max="16155" width="8" style="7" customWidth="1"/>
    <col min="16156" max="16158" width="6.7109375" style="7" customWidth="1"/>
    <col min="16159" max="16384" width="9.140625" style="7"/>
  </cols>
  <sheetData>
    <row r="1" spans="1:29" s="1" customFormat="1" ht="38.25" customHeight="1" x14ac:dyDescent="0.25">
      <c r="A1" s="101" t="s">
        <v>169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3"/>
    </row>
    <row r="2" spans="1:29" s="5" customFormat="1" ht="25.5" customHeight="1" x14ac:dyDescent="0.25">
      <c r="A2" s="104" t="s">
        <v>0</v>
      </c>
      <c r="B2" s="105" t="s">
        <v>1</v>
      </c>
      <c r="C2" s="105" t="s">
        <v>2</v>
      </c>
      <c r="D2" s="106" t="s">
        <v>3</v>
      </c>
      <c r="E2" s="105" t="s">
        <v>4</v>
      </c>
      <c r="F2" s="105"/>
      <c r="G2" s="105"/>
      <c r="H2" s="104" t="s">
        <v>5</v>
      </c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4">
        <v>10</v>
      </c>
      <c r="AA2" s="4"/>
    </row>
    <row r="3" spans="1:29" s="6" customFormat="1" ht="38.25" customHeight="1" x14ac:dyDescent="0.25">
      <c r="A3" s="104"/>
      <c r="B3" s="105"/>
      <c r="C3" s="105"/>
      <c r="D3" s="106"/>
      <c r="E3" s="105"/>
      <c r="F3" s="105"/>
      <c r="G3" s="105"/>
      <c r="H3" s="105" t="s">
        <v>6</v>
      </c>
      <c r="I3" s="105"/>
      <c r="J3" s="105"/>
      <c r="K3" s="105" t="s">
        <v>7</v>
      </c>
      <c r="L3" s="105"/>
      <c r="M3" s="105"/>
      <c r="N3" s="105" t="s">
        <v>8</v>
      </c>
      <c r="O3" s="105"/>
      <c r="P3" s="105"/>
      <c r="Q3" s="105" t="s">
        <v>9</v>
      </c>
      <c r="R3" s="105"/>
      <c r="S3" s="105"/>
      <c r="T3" s="105" t="s">
        <v>10</v>
      </c>
      <c r="U3" s="105"/>
      <c r="V3" s="105"/>
      <c r="W3" s="105" t="s">
        <v>11</v>
      </c>
      <c r="X3" s="105"/>
      <c r="Y3" s="105"/>
      <c r="Z3" s="2"/>
      <c r="AA3" s="2"/>
    </row>
    <row r="4" spans="1:29" s="6" customFormat="1" ht="37.5" customHeight="1" x14ac:dyDescent="0.25">
      <c r="A4" s="104"/>
      <c r="B4" s="105"/>
      <c r="C4" s="105"/>
      <c r="D4" s="106"/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18</v>
      </c>
      <c r="L4" s="3" t="s">
        <v>19</v>
      </c>
      <c r="M4" s="3" t="s">
        <v>20</v>
      </c>
      <c r="N4" s="3" t="s">
        <v>21</v>
      </c>
      <c r="O4" s="3" t="s">
        <v>22</v>
      </c>
      <c r="P4" s="3" t="s">
        <v>23</v>
      </c>
      <c r="Q4" s="3" t="s">
        <v>24</v>
      </c>
      <c r="R4" s="3" t="s">
        <v>25</v>
      </c>
      <c r="S4" s="3" t="s">
        <v>26</v>
      </c>
      <c r="T4" s="3" t="s">
        <v>27</v>
      </c>
      <c r="U4" s="3" t="s">
        <v>28</v>
      </c>
      <c r="V4" s="3" t="s">
        <v>29</v>
      </c>
      <c r="W4" s="3" t="s">
        <v>30</v>
      </c>
      <c r="X4" s="3" t="s">
        <v>31</v>
      </c>
      <c r="Y4" s="3" t="s">
        <v>32</v>
      </c>
      <c r="Z4" s="3" t="s">
        <v>33</v>
      </c>
      <c r="AA4" s="2" t="s">
        <v>34</v>
      </c>
    </row>
    <row r="5" spans="1:29" ht="12.75" x14ac:dyDescent="0.25">
      <c r="A5" s="4">
        <v>1</v>
      </c>
      <c r="B5" s="72" t="s">
        <v>35</v>
      </c>
      <c r="C5" s="73">
        <v>1260</v>
      </c>
      <c r="D5" s="74">
        <v>0.36220000000000002</v>
      </c>
      <c r="E5" s="75">
        <v>237.07</v>
      </c>
      <c r="F5" s="75">
        <v>232.10026108</v>
      </c>
      <c r="G5" s="75">
        <f>F5-E5</f>
        <v>-4.9697389199999975</v>
      </c>
      <c r="H5" s="75">
        <v>239.375</v>
      </c>
      <c r="I5" s="75">
        <v>242.77012166666665</v>
      </c>
      <c r="J5" s="75">
        <f>I5-H5</f>
        <v>3.3951216666666539</v>
      </c>
      <c r="K5" s="75">
        <v>1002.8061000000001</v>
      </c>
      <c r="L5" s="75">
        <v>990.39080792829986</v>
      </c>
      <c r="M5" s="75">
        <f>L5-K5</f>
        <v>-12.415292071700264</v>
      </c>
      <c r="N5" s="75"/>
      <c r="O5" s="75">
        <v>0</v>
      </c>
      <c r="P5" s="75">
        <f>O5-N5</f>
        <v>0</v>
      </c>
      <c r="Q5" s="75"/>
      <c r="R5" s="75">
        <v>0</v>
      </c>
      <c r="S5" s="75">
        <f>R5-Q5</f>
        <v>0</v>
      </c>
      <c r="T5" s="75"/>
      <c r="U5" s="75">
        <v>0</v>
      </c>
      <c r="V5" s="75">
        <f>U5-T5</f>
        <v>0</v>
      </c>
      <c r="W5" s="75">
        <f>T5+Q5+N5+K5+H5</f>
        <v>1242.1811000000002</v>
      </c>
      <c r="X5" s="75">
        <f>U5+R5+O5+L5+I5</f>
        <v>1233.1609295949665</v>
      </c>
      <c r="Y5" s="75">
        <f>X5-W5</f>
        <v>-9.0201704050336957</v>
      </c>
      <c r="Z5" s="76">
        <f t="shared" ref="Z5:AA50" si="0">IFERROR(W5/E5,0)</f>
        <v>5.2397228666638558</v>
      </c>
      <c r="AA5" s="76">
        <f t="shared" si="0"/>
        <v>5.3130527465021782</v>
      </c>
      <c r="AC5" s="8"/>
    </row>
    <row r="6" spans="1:29" ht="12.75" x14ac:dyDescent="0.25">
      <c r="A6" s="4">
        <f>A5+1</f>
        <v>2</v>
      </c>
      <c r="B6" s="72" t="s">
        <v>36</v>
      </c>
      <c r="C6" s="73">
        <v>500</v>
      </c>
      <c r="D6" s="74">
        <v>0.36220000000000002</v>
      </c>
      <c r="E6" s="75">
        <v>100.52</v>
      </c>
      <c r="F6" s="75">
        <v>99.813497199999986</v>
      </c>
      <c r="G6" s="75">
        <f t="shared" ref="G6:G75" si="1">F6-E6</f>
        <v>-0.70650280000000976</v>
      </c>
      <c r="H6" s="75">
        <v>86.4</v>
      </c>
      <c r="I6" s="75">
        <v>87.61344166666666</v>
      </c>
      <c r="J6" s="75">
        <f t="shared" ref="J6:J75" si="2">I6-H6</f>
        <v>1.2134416666666539</v>
      </c>
      <c r="K6" s="75">
        <v>396.04879999999997</v>
      </c>
      <c r="L6" s="75">
        <v>399.4147102197</v>
      </c>
      <c r="M6" s="75">
        <f t="shared" ref="M6:M75" si="3">L6-K6</f>
        <v>3.3659102197000266</v>
      </c>
      <c r="N6" s="75"/>
      <c r="O6" s="75">
        <v>0</v>
      </c>
      <c r="P6" s="75">
        <f t="shared" ref="P6:P75" si="4">O6-N6</f>
        <v>0</v>
      </c>
      <c r="Q6" s="75"/>
      <c r="R6" s="75">
        <v>0</v>
      </c>
      <c r="S6" s="75">
        <f t="shared" ref="S6:S75" si="5">R6-Q6</f>
        <v>0</v>
      </c>
      <c r="T6" s="75"/>
      <c r="U6" s="75">
        <v>0</v>
      </c>
      <c r="V6" s="75">
        <f t="shared" ref="V6:V75" si="6">U6-T6</f>
        <v>0</v>
      </c>
      <c r="W6" s="75">
        <f t="shared" ref="W6:X75" si="7">T6+Q6+N6+K6+H6</f>
        <v>482.44880000000001</v>
      </c>
      <c r="X6" s="75">
        <f t="shared" si="7"/>
        <v>487.02815188636669</v>
      </c>
      <c r="Y6" s="75">
        <f t="shared" ref="Y6:Y75" si="8">X6-W6</f>
        <v>4.5793518863666804</v>
      </c>
      <c r="Z6" s="76">
        <f t="shared" si="0"/>
        <v>4.7995304417031441</v>
      </c>
      <c r="AA6" s="76">
        <f t="shared" si="0"/>
        <v>4.8793817023612593</v>
      </c>
      <c r="AC6" s="8"/>
    </row>
    <row r="7" spans="1:29" ht="12.75" x14ac:dyDescent="0.25">
      <c r="A7" s="4">
        <f t="shared" ref="A7:A67" si="9">A6+1</f>
        <v>3</v>
      </c>
      <c r="B7" s="72" t="s">
        <v>37</v>
      </c>
      <c r="C7" s="73">
        <v>800</v>
      </c>
      <c r="D7" s="74">
        <v>0.36220000000000002</v>
      </c>
      <c r="E7" s="75">
        <v>155.36000000000001</v>
      </c>
      <c r="F7" s="75">
        <v>125.88813809919998</v>
      </c>
      <c r="G7" s="75">
        <f t="shared" si="1"/>
        <v>-29.471861900800036</v>
      </c>
      <c r="H7" s="75">
        <v>324.79166666666663</v>
      </c>
      <c r="I7" s="75">
        <v>284.99602576500001</v>
      </c>
      <c r="J7" s="75">
        <f t="shared" si="2"/>
        <v>-39.795640901666616</v>
      </c>
      <c r="K7" s="75">
        <v>518.90240000000006</v>
      </c>
      <c r="L7" s="75">
        <v>401.05822503089297</v>
      </c>
      <c r="M7" s="75">
        <f t="shared" si="3"/>
        <v>-117.84417496910709</v>
      </c>
      <c r="N7" s="75"/>
      <c r="O7" s="75">
        <v>0</v>
      </c>
      <c r="P7" s="75">
        <f t="shared" si="4"/>
        <v>0</v>
      </c>
      <c r="Q7" s="75"/>
      <c r="R7" s="75">
        <v>0</v>
      </c>
      <c r="S7" s="75">
        <f t="shared" si="5"/>
        <v>0</v>
      </c>
      <c r="T7" s="75"/>
      <c r="U7" s="75">
        <v>0</v>
      </c>
      <c r="V7" s="75">
        <f t="shared" si="6"/>
        <v>0</v>
      </c>
      <c r="W7" s="75">
        <f t="shared" si="7"/>
        <v>843.69406666666669</v>
      </c>
      <c r="X7" s="75">
        <f t="shared" si="7"/>
        <v>686.05425079589304</v>
      </c>
      <c r="Y7" s="75">
        <f t="shared" si="8"/>
        <v>-157.63981587077365</v>
      </c>
      <c r="Z7" s="76">
        <f t="shared" si="0"/>
        <v>5.4305745794713349</v>
      </c>
      <c r="AA7" s="76">
        <f t="shared" si="0"/>
        <v>5.449713222823914</v>
      </c>
      <c r="AC7" s="8"/>
    </row>
    <row r="8" spans="1:29" ht="12.75" x14ac:dyDescent="0.25">
      <c r="A8" s="4">
        <f t="shared" si="9"/>
        <v>4</v>
      </c>
      <c r="B8" s="72" t="s">
        <v>38</v>
      </c>
      <c r="C8" s="73">
        <v>420</v>
      </c>
      <c r="D8" s="74">
        <v>0.36220000000000002</v>
      </c>
      <c r="E8" s="75">
        <v>70.12</v>
      </c>
      <c r="F8" s="75">
        <v>58.475770879999992</v>
      </c>
      <c r="G8" s="75">
        <f t="shared" si="1"/>
        <v>-11.644229120000013</v>
      </c>
      <c r="H8" s="75">
        <v>79.408333333333331</v>
      </c>
      <c r="I8" s="75">
        <v>68.634755148437492</v>
      </c>
      <c r="J8" s="75">
        <f t="shared" si="2"/>
        <v>-10.77357818489584</v>
      </c>
      <c r="K8" s="75">
        <v>308.52800000000002</v>
      </c>
      <c r="L8" s="75">
        <v>272.39857673459994</v>
      </c>
      <c r="M8" s="75">
        <f t="shared" si="3"/>
        <v>-36.129423265400078</v>
      </c>
      <c r="N8" s="75"/>
      <c r="O8" s="75">
        <v>0</v>
      </c>
      <c r="P8" s="75">
        <f t="shared" si="4"/>
        <v>0</v>
      </c>
      <c r="Q8" s="75"/>
      <c r="R8" s="75">
        <v>0</v>
      </c>
      <c r="S8" s="75">
        <f t="shared" si="5"/>
        <v>0</v>
      </c>
      <c r="T8" s="75"/>
      <c r="U8" s="75">
        <v>0</v>
      </c>
      <c r="V8" s="75">
        <f t="shared" si="6"/>
        <v>0</v>
      </c>
      <c r="W8" s="75">
        <f t="shared" si="7"/>
        <v>387.93633333333332</v>
      </c>
      <c r="X8" s="75">
        <f t="shared" si="7"/>
        <v>341.03333188303742</v>
      </c>
      <c r="Y8" s="75">
        <f t="shared" si="8"/>
        <v>-46.903001450295903</v>
      </c>
      <c r="Z8" s="76">
        <f t="shared" si="0"/>
        <v>5.532463396082905</v>
      </c>
      <c r="AA8" s="76">
        <f t="shared" si="0"/>
        <v>5.8320450803954831</v>
      </c>
      <c r="AC8" s="8"/>
    </row>
    <row r="9" spans="1:29" ht="12.75" x14ac:dyDescent="0.25">
      <c r="A9" s="4">
        <f t="shared" si="9"/>
        <v>5</v>
      </c>
      <c r="B9" s="72" t="s">
        <v>39</v>
      </c>
      <c r="C9" s="73">
        <v>420</v>
      </c>
      <c r="D9" s="74">
        <v>0.36220000000000002</v>
      </c>
      <c r="E9" s="75">
        <v>74.150000000000006</v>
      </c>
      <c r="F9" s="75">
        <v>76.196880259999986</v>
      </c>
      <c r="G9" s="75">
        <f t="shared" si="1"/>
        <v>2.0468802599999805</v>
      </c>
      <c r="H9" s="75">
        <v>87.775000000000006</v>
      </c>
      <c r="I9" s="75">
        <v>83.491549999999989</v>
      </c>
      <c r="J9" s="75">
        <f t="shared" si="2"/>
        <v>-4.2834500000000162</v>
      </c>
      <c r="K9" s="75">
        <v>326.26000000000005</v>
      </c>
      <c r="L9" s="75">
        <v>354.94909142909995</v>
      </c>
      <c r="M9" s="75">
        <f t="shared" si="3"/>
        <v>28.689091429099904</v>
      </c>
      <c r="N9" s="75"/>
      <c r="O9" s="75">
        <v>0</v>
      </c>
      <c r="P9" s="75">
        <f t="shared" si="4"/>
        <v>0</v>
      </c>
      <c r="Q9" s="75"/>
      <c r="R9" s="75">
        <v>0</v>
      </c>
      <c r="S9" s="75">
        <f t="shared" si="5"/>
        <v>0</v>
      </c>
      <c r="T9" s="75"/>
      <c r="U9" s="75">
        <v>0</v>
      </c>
      <c r="V9" s="75">
        <f t="shared" si="6"/>
        <v>0</v>
      </c>
      <c r="W9" s="75">
        <f t="shared" si="7"/>
        <v>414.03500000000008</v>
      </c>
      <c r="X9" s="75">
        <f t="shared" si="7"/>
        <v>438.44064142909997</v>
      </c>
      <c r="Y9" s="75">
        <f t="shared" si="8"/>
        <v>24.405641429099887</v>
      </c>
      <c r="Z9" s="76">
        <f t="shared" si="0"/>
        <v>5.5837491571139592</v>
      </c>
      <c r="AA9" s="76">
        <f t="shared" si="0"/>
        <v>5.7540497712379706</v>
      </c>
      <c r="AC9" s="8"/>
    </row>
    <row r="10" spans="1:29" ht="12.75" x14ac:dyDescent="0.25">
      <c r="A10" s="4">
        <f t="shared" si="9"/>
        <v>6</v>
      </c>
      <c r="B10" s="72" t="s">
        <v>40</v>
      </c>
      <c r="C10" s="73">
        <v>210</v>
      </c>
      <c r="D10" s="74">
        <v>0.36220000000000002</v>
      </c>
      <c r="E10" s="75">
        <v>39.89</v>
      </c>
      <c r="F10" s="75">
        <v>37.466656409999999</v>
      </c>
      <c r="G10" s="75">
        <f t="shared" si="1"/>
        <v>-2.4233435900000018</v>
      </c>
      <c r="H10" s="75">
        <v>47.258333333333333</v>
      </c>
      <c r="I10" s="75">
        <v>51.560835833333321</v>
      </c>
      <c r="J10" s="75">
        <f t="shared" si="2"/>
        <v>4.3025024999999886</v>
      </c>
      <c r="K10" s="75">
        <v>175.51600000000002</v>
      </c>
      <c r="L10" s="75">
        <v>174.53149814309995</v>
      </c>
      <c r="M10" s="75">
        <f t="shared" si="3"/>
        <v>-0.9845018569000672</v>
      </c>
      <c r="N10" s="75"/>
      <c r="O10" s="75">
        <v>0</v>
      </c>
      <c r="P10" s="75">
        <f t="shared" si="4"/>
        <v>0</v>
      </c>
      <c r="Q10" s="75"/>
      <c r="R10" s="75">
        <v>0</v>
      </c>
      <c r="S10" s="75">
        <f t="shared" si="5"/>
        <v>0</v>
      </c>
      <c r="T10" s="75"/>
      <c r="U10" s="75">
        <v>0</v>
      </c>
      <c r="V10" s="75">
        <f t="shared" si="6"/>
        <v>0</v>
      </c>
      <c r="W10" s="75">
        <f t="shared" si="7"/>
        <v>222.77433333333335</v>
      </c>
      <c r="X10" s="75">
        <f t="shared" si="7"/>
        <v>226.09233397643328</v>
      </c>
      <c r="Y10" s="75">
        <f t="shared" si="8"/>
        <v>3.3180006430999356</v>
      </c>
      <c r="Z10" s="76">
        <f t="shared" si="0"/>
        <v>5.5847163031670428</v>
      </c>
      <c r="AA10" s="76">
        <f t="shared" si="0"/>
        <v>6.0344945516965947</v>
      </c>
      <c r="AC10" s="8"/>
    </row>
    <row r="11" spans="1:29" ht="12.75" x14ac:dyDescent="0.25">
      <c r="A11" s="4">
        <f t="shared" si="9"/>
        <v>7</v>
      </c>
      <c r="B11" s="72" t="s">
        <v>41</v>
      </c>
      <c r="C11" s="73">
        <v>600</v>
      </c>
      <c r="D11" s="74">
        <v>0.36220000000000002</v>
      </c>
      <c r="E11" s="75">
        <v>107.45</v>
      </c>
      <c r="F11" s="75">
        <v>105.54001339999999</v>
      </c>
      <c r="G11" s="75">
        <f t="shared" si="1"/>
        <v>-1.9099866000000105</v>
      </c>
      <c r="H11" s="75">
        <v>184.25833333333333</v>
      </c>
      <c r="I11" s="75">
        <v>211.76603135235291</v>
      </c>
      <c r="J11" s="75">
        <f t="shared" si="2"/>
        <v>27.507698019019585</v>
      </c>
      <c r="K11" s="75">
        <v>440.54499999999996</v>
      </c>
      <c r="L11" s="75">
        <v>459.55712491669993</v>
      </c>
      <c r="M11" s="75">
        <f t="shared" si="3"/>
        <v>19.012124916699975</v>
      </c>
      <c r="N11" s="75"/>
      <c r="O11" s="75">
        <v>0</v>
      </c>
      <c r="P11" s="75">
        <f t="shared" si="4"/>
        <v>0</v>
      </c>
      <c r="Q11" s="75"/>
      <c r="R11" s="75">
        <v>0</v>
      </c>
      <c r="S11" s="75">
        <f t="shared" si="5"/>
        <v>0</v>
      </c>
      <c r="T11" s="75"/>
      <c r="U11" s="75">
        <v>0</v>
      </c>
      <c r="V11" s="75">
        <f t="shared" si="6"/>
        <v>0</v>
      </c>
      <c r="W11" s="75">
        <f t="shared" si="7"/>
        <v>624.80333333333328</v>
      </c>
      <c r="X11" s="75">
        <f t="shared" si="7"/>
        <v>671.32315626905279</v>
      </c>
      <c r="Y11" s="75">
        <f t="shared" si="8"/>
        <v>46.519822935719503</v>
      </c>
      <c r="Z11" s="76">
        <f t="shared" si="0"/>
        <v>5.8148286024507518</v>
      </c>
      <c r="AA11" s="76">
        <f t="shared" si="0"/>
        <v>6.360840165186608</v>
      </c>
      <c r="AC11" s="8"/>
    </row>
    <row r="12" spans="1:29" ht="12.75" x14ac:dyDescent="0.25">
      <c r="A12" s="77">
        <f t="shared" si="9"/>
        <v>8</v>
      </c>
      <c r="B12" s="78" t="s">
        <v>42</v>
      </c>
      <c r="C12" s="79">
        <f>SUM(C5:C11)</f>
        <v>4210</v>
      </c>
      <c r="D12" s="80">
        <v>0.36220000000000002</v>
      </c>
      <c r="E12" s="81">
        <f>SUM(E5:E11)</f>
        <v>784.56</v>
      </c>
      <c r="F12" s="81">
        <f t="shared" ref="F12:V12" si="10">SUM(F5:F11)</f>
        <v>735.48121732919992</v>
      </c>
      <c r="G12" s="81">
        <f t="shared" si="10"/>
        <v>-49.078782670800088</v>
      </c>
      <c r="H12" s="81">
        <f t="shared" si="10"/>
        <v>1049.2666666666664</v>
      </c>
      <c r="I12" s="81">
        <f t="shared" si="10"/>
        <v>1030.8327614324571</v>
      </c>
      <c r="J12" s="81">
        <f t="shared" si="10"/>
        <v>-18.43390523420959</v>
      </c>
      <c r="K12" s="81">
        <f t="shared" si="10"/>
        <v>3168.6063000000008</v>
      </c>
      <c r="L12" s="81">
        <f t="shared" si="10"/>
        <v>3052.3000344023926</v>
      </c>
      <c r="M12" s="81">
        <f t="shared" si="10"/>
        <v>-116.30626559760759</v>
      </c>
      <c r="N12" s="81">
        <f t="shared" si="10"/>
        <v>0</v>
      </c>
      <c r="O12" s="81">
        <f t="shared" si="10"/>
        <v>0</v>
      </c>
      <c r="P12" s="81">
        <f t="shared" si="10"/>
        <v>0</v>
      </c>
      <c r="Q12" s="81">
        <f t="shared" si="10"/>
        <v>0</v>
      </c>
      <c r="R12" s="81">
        <f t="shared" si="10"/>
        <v>0</v>
      </c>
      <c r="S12" s="81">
        <f t="shared" si="10"/>
        <v>0</v>
      </c>
      <c r="T12" s="81">
        <f t="shared" si="10"/>
        <v>0</v>
      </c>
      <c r="U12" s="81">
        <f t="shared" si="10"/>
        <v>0</v>
      </c>
      <c r="V12" s="81">
        <f t="shared" si="10"/>
        <v>0</v>
      </c>
      <c r="W12" s="81">
        <f>SUM(W5:W11)</f>
        <v>4217.8729666666659</v>
      </c>
      <c r="X12" s="81">
        <f>SUM(X5:X11)</f>
        <v>4083.1327958348493</v>
      </c>
      <c r="Y12" s="81">
        <f>SUM(Y5:Y11)</f>
        <v>-134.74017083181724</v>
      </c>
      <c r="Z12" s="82">
        <f t="shared" si="0"/>
        <v>5.3760999371197435</v>
      </c>
      <c r="AA12" s="82">
        <f t="shared" si="0"/>
        <v>5.5516479546033697</v>
      </c>
      <c r="AC12" s="8"/>
    </row>
    <row r="13" spans="1:29" ht="12.75" x14ac:dyDescent="0.25">
      <c r="A13" s="4">
        <f t="shared" si="9"/>
        <v>9</v>
      </c>
      <c r="B13" s="9" t="s">
        <v>43</v>
      </c>
      <c r="C13" s="73">
        <v>770</v>
      </c>
      <c r="D13" s="74">
        <v>0.36220000000000002</v>
      </c>
      <c r="E13" s="75">
        <v>0</v>
      </c>
      <c r="F13" s="75">
        <v>0.47476753999999993</v>
      </c>
      <c r="G13" s="75">
        <f t="shared" si="1"/>
        <v>0.47476753999999993</v>
      </c>
      <c r="H13" s="75">
        <v>70.591666666666669</v>
      </c>
      <c r="I13" s="75">
        <v>67.496750833333323</v>
      </c>
      <c r="J13" s="75">
        <f t="shared" si="2"/>
        <v>-3.0949158333333457</v>
      </c>
      <c r="K13" s="75">
        <v>0</v>
      </c>
      <c r="L13" s="75">
        <v>0</v>
      </c>
      <c r="M13" s="75">
        <f t="shared" si="3"/>
        <v>0</v>
      </c>
      <c r="N13" s="75"/>
      <c r="O13" s="75">
        <v>0</v>
      </c>
      <c r="P13" s="75">
        <f t="shared" si="4"/>
        <v>0</v>
      </c>
      <c r="Q13" s="75"/>
      <c r="R13" s="75">
        <v>0</v>
      </c>
      <c r="S13" s="75">
        <f t="shared" si="5"/>
        <v>0</v>
      </c>
      <c r="T13" s="75"/>
      <c r="U13" s="75">
        <v>0</v>
      </c>
      <c r="V13" s="75">
        <f t="shared" si="6"/>
        <v>0</v>
      </c>
      <c r="W13" s="75">
        <f t="shared" si="7"/>
        <v>70.591666666666669</v>
      </c>
      <c r="X13" s="75">
        <f t="shared" si="7"/>
        <v>67.496750833333323</v>
      </c>
      <c r="Y13" s="75">
        <f t="shared" si="8"/>
        <v>-3.0949158333333457</v>
      </c>
      <c r="Z13" s="76">
        <f t="shared" si="0"/>
        <v>0</v>
      </c>
      <c r="AA13" s="76">
        <f t="shared" si="0"/>
        <v>142.16799832889447</v>
      </c>
      <c r="AC13" s="8"/>
    </row>
    <row r="14" spans="1:29" ht="12.75" x14ac:dyDescent="0.25">
      <c r="A14" s="4">
        <f t="shared" si="9"/>
        <v>10</v>
      </c>
      <c r="B14" s="9" t="s">
        <v>44</v>
      </c>
      <c r="C14" s="73">
        <v>90</v>
      </c>
      <c r="D14" s="74">
        <v>0.36220000000000002</v>
      </c>
      <c r="E14" s="75">
        <v>0</v>
      </c>
      <c r="F14" s="75">
        <v>-1.4284307099999997E-2</v>
      </c>
      <c r="G14" s="75">
        <f t="shared" si="1"/>
        <v>-1.4284307099999997E-2</v>
      </c>
      <c r="H14" s="75">
        <v>8.3000000000000007</v>
      </c>
      <c r="I14" s="75">
        <v>7.9245691666666653</v>
      </c>
      <c r="J14" s="75">
        <f t="shared" si="2"/>
        <v>-0.37543083333333538</v>
      </c>
      <c r="K14" s="75">
        <v>0</v>
      </c>
      <c r="L14" s="75">
        <v>0</v>
      </c>
      <c r="M14" s="75">
        <f t="shared" si="3"/>
        <v>0</v>
      </c>
      <c r="N14" s="75"/>
      <c r="O14" s="75">
        <v>0</v>
      </c>
      <c r="P14" s="75">
        <f t="shared" si="4"/>
        <v>0</v>
      </c>
      <c r="Q14" s="75"/>
      <c r="R14" s="75">
        <v>0</v>
      </c>
      <c r="S14" s="75">
        <f t="shared" si="5"/>
        <v>0</v>
      </c>
      <c r="T14" s="75"/>
      <c r="U14" s="75">
        <v>0</v>
      </c>
      <c r="V14" s="75">
        <f t="shared" si="6"/>
        <v>0</v>
      </c>
      <c r="W14" s="75">
        <f t="shared" si="7"/>
        <v>8.3000000000000007</v>
      </c>
      <c r="X14" s="75">
        <f t="shared" si="7"/>
        <v>7.9245691666666653</v>
      </c>
      <c r="Y14" s="75">
        <f t="shared" si="8"/>
        <v>-0.37543083333333538</v>
      </c>
      <c r="Z14" s="76">
        <f t="shared" si="0"/>
        <v>0</v>
      </c>
      <c r="AA14" s="76">
        <f t="shared" si="0"/>
        <v>-554.77448861811899</v>
      </c>
      <c r="AC14" s="8"/>
    </row>
    <row r="15" spans="1:29" ht="12.75" x14ac:dyDescent="0.25">
      <c r="A15" s="4">
        <f t="shared" si="9"/>
        <v>11</v>
      </c>
      <c r="B15" s="9" t="s">
        <v>45</v>
      </c>
      <c r="C15" s="73">
        <v>50</v>
      </c>
      <c r="D15" s="74">
        <v>0.36220000000000002</v>
      </c>
      <c r="E15" s="75">
        <v>0.38</v>
      </c>
      <c r="F15" s="75">
        <v>-3.4772649999999995E-2</v>
      </c>
      <c r="G15" s="75">
        <f t="shared" si="1"/>
        <v>-0.41477265000000002</v>
      </c>
      <c r="H15" s="75">
        <v>16.233333333333334</v>
      </c>
      <c r="I15" s="75">
        <v>15.492734166666667</v>
      </c>
      <c r="J15" s="75">
        <f t="shared" si="2"/>
        <v>-0.74059916666666759</v>
      </c>
      <c r="K15" s="75">
        <v>0</v>
      </c>
      <c r="L15" s="75">
        <v>0</v>
      </c>
      <c r="M15" s="75">
        <f t="shared" si="3"/>
        <v>0</v>
      </c>
      <c r="N15" s="75"/>
      <c r="O15" s="75">
        <v>0</v>
      </c>
      <c r="P15" s="75">
        <f t="shared" si="4"/>
        <v>0</v>
      </c>
      <c r="Q15" s="75"/>
      <c r="R15" s="75">
        <v>0</v>
      </c>
      <c r="S15" s="75">
        <f t="shared" si="5"/>
        <v>0</v>
      </c>
      <c r="T15" s="75"/>
      <c r="U15" s="75">
        <v>0</v>
      </c>
      <c r="V15" s="75">
        <f t="shared" si="6"/>
        <v>0</v>
      </c>
      <c r="W15" s="75">
        <f t="shared" si="7"/>
        <v>16.233333333333334</v>
      </c>
      <c r="X15" s="75">
        <f t="shared" si="7"/>
        <v>15.492734166666667</v>
      </c>
      <c r="Y15" s="75">
        <f t="shared" si="8"/>
        <v>-0.74059916666666759</v>
      </c>
      <c r="Z15" s="76">
        <f t="shared" si="0"/>
        <v>42.719298245614034</v>
      </c>
      <c r="AA15" s="76">
        <f t="shared" si="0"/>
        <v>-445.54367201426032</v>
      </c>
      <c r="AC15" s="8"/>
    </row>
    <row r="16" spans="1:29" ht="12.75" x14ac:dyDescent="0.25">
      <c r="A16" s="4">
        <f t="shared" si="9"/>
        <v>12</v>
      </c>
      <c r="B16" s="9" t="s">
        <v>46</v>
      </c>
      <c r="C16" s="100">
        <v>725</v>
      </c>
      <c r="D16" s="74">
        <v>0.36220000000000002</v>
      </c>
      <c r="E16" s="75">
        <v>19.989999999999998</v>
      </c>
      <c r="F16" s="75">
        <v>19.589856301599998</v>
      </c>
      <c r="G16" s="75">
        <f t="shared" si="1"/>
        <v>-0.40014369840000086</v>
      </c>
      <c r="H16" s="75">
        <v>27.856408333333334</v>
      </c>
      <c r="I16" s="75">
        <v>26.611625103448269</v>
      </c>
      <c r="J16" s="75">
        <f t="shared" si="2"/>
        <v>-1.2447832298850656</v>
      </c>
      <c r="K16" s="75">
        <v>0</v>
      </c>
      <c r="L16" s="75">
        <v>0</v>
      </c>
      <c r="M16" s="75">
        <f t="shared" si="3"/>
        <v>0</v>
      </c>
      <c r="N16" s="75"/>
      <c r="O16" s="75">
        <v>0</v>
      </c>
      <c r="P16" s="75">
        <f t="shared" si="4"/>
        <v>0</v>
      </c>
      <c r="Q16" s="75"/>
      <c r="R16" s="75">
        <v>0</v>
      </c>
      <c r="S16" s="75">
        <f t="shared" si="5"/>
        <v>0</v>
      </c>
      <c r="T16" s="75"/>
      <c r="U16" s="75">
        <v>0</v>
      </c>
      <c r="V16" s="75">
        <f t="shared" si="6"/>
        <v>0</v>
      </c>
      <c r="W16" s="75">
        <f t="shared" si="7"/>
        <v>27.856408333333334</v>
      </c>
      <c r="X16" s="75">
        <f t="shared" si="7"/>
        <v>26.611625103448269</v>
      </c>
      <c r="Y16" s="75">
        <f t="shared" si="8"/>
        <v>-1.2447832298850656</v>
      </c>
      <c r="Z16" s="76">
        <f t="shared" si="0"/>
        <v>1.3935171752542941</v>
      </c>
      <c r="AA16" s="76">
        <f t="shared" si="0"/>
        <v>1.3584390152609118</v>
      </c>
      <c r="AC16" s="8"/>
    </row>
    <row r="17" spans="1:29" ht="12.75" x14ac:dyDescent="0.25">
      <c r="A17" s="4">
        <f t="shared" si="9"/>
        <v>13</v>
      </c>
      <c r="B17" s="9" t="s">
        <v>47</v>
      </c>
      <c r="C17" s="100"/>
      <c r="D17" s="74">
        <v>0.36220000000000002</v>
      </c>
      <c r="E17" s="75">
        <v>38.08</v>
      </c>
      <c r="F17" s="75">
        <v>38.914919431299992</v>
      </c>
      <c r="G17" s="75">
        <f t="shared" si="1"/>
        <v>0.83491943129999413</v>
      </c>
      <c r="H17" s="75">
        <v>53.398462500000001</v>
      </c>
      <c r="I17" s="75">
        <v>51.005614781609189</v>
      </c>
      <c r="J17" s="75">
        <f t="shared" si="2"/>
        <v>-2.3928477183908115</v>
      </c>
      <c r="K17" s="75">
        <v>0</v>
      </c>
      <c r="L17" s="75">
        <v>0</v>
      </c>
      <c r="M17" s="75">
        <f t="shared" si="3"/>
        <v>0</v>
      </c>
      <c r="N17" s="75"/>
      <c r="O17" s="75">
        <v>0</v>
      </c>
      <c r="P17" s="75">
        <f t="shared" si="4"/>
        <v>0</v>
      </c>
      <c r="Q17" s="75"/>
      <c r="R17" s="75">
        <v>0</v>
      </c>
      <c r="S17" s="75">
        <f t="shared" si="5"/>
        <v>0</v>
      </c>
      <c r="T17" s="75"/>
      <c r="U17" s="75">
        <v>0</v>
      </c>
      <c r="V17" s="75">
        <f t="shared" si="6"/>
        <v>0</v>
      </c>
      <c r="W17" s="75">
        <f t="shared" si="7"/>
        <v>53.398462500000001</v>
      </c>
      <c r="X17" s="75">
        <f t="shared" si="7"/>
        <v>51.005614781609189</v>
      </c>
      <c r="Y17" s="75">
        <f t="shared" si="8"/>
        <v>-2.3928477183908115</v>
      </c>
      <c r="Z17" s="76">
        <f t="shared" si="0"/>
        <v>1.4022705488445379</v>
      </c>
      <c r="AA17" s="76">
        <f t="shared" si="0"/>
        <v>1.3106956284890681</v>
      </c>
      <c r="AC17" s="8"/>
    </row>
    <row r="18" spans="1:29" ht="12.75" x14ac:dyDescent="0.25">
      <c r="A18" s="4">
        <f t="shared" si="9"/>
        <v>14</v>
      </c>
      <c r="B18" s="9" t="s">
        <v>48</v>
      </c>
      <c r="C18" s="100"/>
      <c r="D18" s="74">
        <v>0.36220000000000002</v>
      </c>
      <c r="E18" s="75">
        <v>3.81</v>
      </c>
      <c r="F18" s="75">
        <v>4.8963777554999988</v>
      </c>
      <c r="G18" s="75">
        <f t="shared" si="1"/>
        <v>1.0863777554999987</v>
      </c>
      <c r="H18" s="75">
        <v>2.9034624999999998</v>
      </c>
      <c r="I18" s="75">
        <v>2.7720442816091944</v>
      </c>
      <c r="J18" s="75">
        <f t="shared" si="2"/>
        <v>-0.13141821839080547</v>
      </c>
      <c r="K18" s="75">
        <v>0</v>
      </c>
      <c r="L18" s="75">
        <v>0</v>
      </c>
      <c r="M18" s="75">
        <f t="shared" si="3"/>
        <v>0</v>
      </c>
      <c r="N18" s="75"/>
      <c r="O18" s="75">
        <v>0</v>
      </c>
      <c r="P18" s="75">
        <f t="shared" si="4"/>
        <v>0</v>
      </c>
      <c r="Q18" s="75"/>
      <c r="R18" s="75">
        <v>0</v>
      </c>
      <c r="S18" s="75">
        <f t="shared" si="5"/>
        <v>0</v>
      </c>
      <c r="T18" s="75"/>
      <c r="U18" s="75">
        <v>0</v>
      </c>
      <c r="V18" s="75">
        <f t="shared" si="6"/>
        <v>0</v>
      </c>
      <c r="W18" s="75">
        <f t="shared" si="7"/>
        <v>2.9034624999999998</v>
      </c>
      <c r="X18" s="75">
        <f t="shared" si="7"/>
        <v>2.7720442816091944</v>
      </c>
      <c r="Y18" s="75">
        <f t="shared" si="8"/>
        <v>-0.13141821839080547</v>
      </c>
      <c r="Z18" s="76">
        <f t="shared" si="0"/>
        <v>0.76206364829396323</v>
      </c>
      <c r="AA18" s="76">
        <f t="shared" si="0"/>
        <v>0.56614183382714189</v>
      </c>
      <c r="AC18" s="8"/>
    </row>
    <row r="19" spans="1:29" ht="12.75" x14ac:dyDescent="0.25">
      <c r="A19" s="4">
        <f t="shared" si="9"/>
        <v>15</v>
      </c>
      <c r="B19" s="9" t="s">
        <v>49</v>
      </c>
      <c r="C19" s="73">
        <v>20</v>
      </c>
      <c r="D19" s="74">
        <v>0.36220000000000002</v>
      </c>
      <c r="E19" s="75">
        <v>0</v>
      </c>
      <c r="F19" s="75">
        <v>-1.0060638799999999E-2</v>
      </c>
      <c r="G19" s="75">
        <f t="shared" si="1"/>
        <v>-1.0060638799999999E-2</v>
      </c>
      <c r="H19" s="75">
        <v>4.5750000000000002</v>
      </c>
      <c r="I19" s="75">
        <v>4.3791224999999994</v>
      </c>
      <c r="J19" s="75">
        <f t="shared" si="2"/>
        <v>-0.19587750000000081</v>
      </c>
      <c r="K19" s="75">
        <v>0</v>
      </c>
      <c r="L19" s="75">
        <v>0</v>
      </c>
      <c r="M19" s="75">
        <f t="shared" si="3"/>
        <v>0</v>
      </c>
      <c r="N19" s="75"/>
      <c r="O19" s="75">
        <v>0</v>
      </c>
      <c r="P19" s="75">
        <f t="shared" si="4"/>
        <v>0</v>
      </c>
      <c r="Q19" s="75"/>
      <c r="R19" s="75">
        <v>0</v>
      </c>
      <c r="S19" s="75">
        <f t="shared" si="5"/>
        <v>0</v>
      </c>
      <c r="T19" s="75"/>
      <c r="U19" s="75">
        <v>0</v>
      </c>
      <c r="V19" s="75">
        <f t="shared" si="6"/>
        <v>0</v>
      </c>
      <c r="W19" s="75">
        <f t="shared" si="7"/>
        <v>4.5750000000000002</v>
      </c>
      <c r="X19" s="75">
        <f t="shared" si="7"/>
        <v>4.3791224999999994</v>
      </c>
      <c r="Y19" s="75">
        <f t="shared" si="8"/>
        <v>-0.19587750000000081</v>
      </c>
      <c r="Z19" s="76">
        <f t="shared" si="0"/>
        <v>0</v>
      </c>
      <c r="AA19" s="76">
        <f t="shared" si="0"/>
        <v>-435.27280792547685</v>
      </c>
      <c r="AC19" s="8"/>
    </row>
    <row r="20" spans="1:29" ht="12.75" x14ac:dyDescent="0.25">
      <c r="A20" s="4">
        <f t="shared" si="9"/>
        <v>16</v>
      </c>
      <c r="B20" s="9" t="s">
        <v>50</v>
      </c>
      <c r="C20" s="73">
        <v>1</v>
      </c>
      <c r="D20" s="74">
        <v>0.36220000000000002</v>
      </c>
      <c r="E20" s="75">
        <v>0.06</v>
      </c>
      <c r="F20" s="75">
        <v>0.10111217199999999</v>
      </c>
      <c r="G20" s="75">
        <f t="shared" si="1"/>
        <v>4.1112171999999989E-2</v>
      </c>
      <c r="H20" s="75">
        <v>0.81666666666666665</v>
      </c>
      <c r="I20" s="75">
        <v>0.7716925</v>
      </c>
      <c r="J20" s="75">
        <f t="shared" si="2"/>
        <v>-4.4974166666666648E-2</v>
      </c>
      <c r="K20" s="75">
        <v>0</v>
      </c>
      <c r="L20" s="75">
        <v>0</v>
      </c>
      <c r="M20" s="75">
        <f t="shared" si="3"/>
        <v>0</v>
      </c>
      <c r="N20" s="75"/>
      <c r="O20" s="75">
        <v>0</v>
      </c>
      <c r="P20" s="75">
        <f t="shared" si="4"/>
        <v>0</v>
      </c>
      <c r="Q20" s="75"/>
      <c r="R20" s="75">
        <v>0</v>
      </c>
      <c r="S20" s="75">
        <f t="shared" si="5"/>
        <v>0</v>
      </c>
      <c r="T20" s="75"/>
      <c r="U20" s="75">
        <v>0</v>
      </c>
      <c r="V20" s="75">
        <f t="shared" si="6"/>
        <v>0</v>
      </c>
      <c r="W20" s="75">
        <f t="shared" si="7"/>
        <v>0.81666666666666665</v>
      </c>
      <c r="X20" s="75">
        <f t="shared" si="7"/>
        <v>0.7716925</v>
      </c>
      <c r="Y20" s="75">
        <f t="shared" si="8"/>
        <v>-4.4974166666666648E-2</v>
      </c>
      <c r="Z20" s="76">
        <f t="shared" si="0"/>
        <v>13.611111111111111</v>
      </c>
      <c r="AA20" s="76">
        <f t="shared" si="0"/>
        <v>7.6320435486243943</v>
      </c>
      <c r="AC20" s="8"/>
    </row>
    <row r="21" spans="1:29" ht="12.75" x14ac:dyDescent="0.25">
      <c r="A21" s="4">
        <f t="shared" si="9"/>
        <v>17</v>
      </c>
      <c r="B21" s="72" t="s">
        <v>51</v>
      </c>
      <c r="C21" s="100">
        <v>117.6</v>
      </c>
      <c r="D21" s="74">
        <v>0.36220000000000002</v>
      </c>
      <c r="E21" s="75">
        <v>7.08</v>
      </c>
      <c r="F21" s="75">
        <v>8.4552208799999988</v>
      </c>
      <c r="G21" s="75">
        <f t="shared" si="1"/>
        <v>1.3752208799999988</v>
      </c>
      <c r="H21" s="75">
        <v>12.342687074829934</v>
      </c>
      <c r="I21" s="75">
        <v>11.778414168916324</v>
      </c>
      <c r="J21" s="75">
        <f t="shared" si="2"/>
        <v>-0.56427290591360979</v>
      </c>
      <c r="K21" s="75">
        <v>0</v>
      </c>
      <c r="L21" s="75">
        <v>0</v>
      </c>
      <c r="M21" s="75">
        <f t="shared" si="3"/>
        <v>0</v>
      </c>
      <c r="N21" s="75"/>
      <c r="O21" s="75">
        <v>0</v>
      </c>
      <c r="P21" s="75">
        <f t="shared" si="4"/>
        <v>0</v>
      </c>
      <c r="Q21" s="75"/>
      <c r="R21" s="75">
        <v>0</v>
      </c>
      <c r="S21" s="75">
        <f t="shared" si="5"/>
        <v>0</v>
      </c>
      <c r="T21" s="75"/>
      <c r="U21" s="75">
        <v>0</v>
      </c>
      <c r="V21" s="75">
        <f t="shared" si="6"/>
        <v>0</v>
      </c>
      <c r="W21" s="75">
        <f t="shared" si="7"/>
        <v>12.342687074829934</v>
      </c>
      <c r="X21" s="75">
        <f t="shared" si="7"/>
        <v>11.778414168916324</v>
      </c>
      <c r="Y21" s="75">
        <f t="shared" si="8"/>
        <v>-0.56427290591360979</v>
      </c>
      <c r="Z21" s="76">
        <f t="shared" si="0"/>
        <v>1.7433173834505555</v>
      </c>
      <c r="AA21" s="76">
        <f t="shared" si="0"/>
        <v>1.3930344737388252</v>
      </c>
      <c r="AC21" s="8"/>
    </row>
    <row r="22" spans="1:29" ht="25.5" x14ac:dyDescent="0.25">
      <c r="A22" s="4">
        <f t="shared" si="9"/>
        <v>18</v>
      </c>
      <c r="B22" s="72" t="s">
        <v>52</v>
      </c>
      <c r="C22" s="100"/>
      <c r="D22" s="74">
        <v>0.36220000000000002</v>
      </c>
      <c r="E22" s="75">
        <v>0</v>
      </c>
      <c r="F22" s="75">
        <v>1.2888194499999996</v>
      </c>
      <c r="G22" s="75">
        <f t="shared" si="1"/>
        <v>1.2888194499999996</v>
      </c>
      <c r="H22" s="75">
        <v>11.848979591836738</v>
      </c>
      <c r="I22" s="75">
        <v>11.307277959183672</v>
      </c>
      <c r="J22" s="75">
        <f t="shared" si="2"/>
        <v>-0.5417016326530657</v>
      </c>
      <c r="K22" s="75">
        <v>0</v>
      </c>
      <c r="L22" s="75">
        <v>0</v>
      </c>
      <c r="M22" s="75">
        <f t="shared" si="3"/>
        <v>0</v>
      </c>
      <c r="N22" s="75"/>
      <c r="O22" s="75">
        <v>0</v>
      </c>
      <c r="P22" s="75">
        <f t="shared" si="4"/>
        <v>0</v>
      </c>
      <c r="Q22" s="75"/>
      <c r="R22" s="75">
        <v>0</v>
      </c>
      <c r="S22" s="75">
        <f t="shared" si="5"/>
        <v>0</v>
      </c>
      <c r="T22" s="75"/>
      <c r="U22" s="75">
        <v>0</v>
      </c>
      <c r="V22" s="75">
        <f t="shared" si="6"/>
        <v>0</v>
      </c>
      <c r="W22" s="75">
        <f t="shared" si="7"/>
        <v>11.848979591836738</v>
      </c>
      <c r="X22" s="75">
        <f t="shared" si="7"/>
        <v>11.307277959183672</v>
      </c>
      <c r="Y22" s="75">
        <f t="shared" si="8"/>
        <v>-0.5417016326530657</v>
      </c>
      <c r="Z22" s="76">
        <f t="shared" si="0"/>
        <v>0</v>
      </c>
      <c r="AA22" s="76">
        <f t="shared" si="0"/>
        <v>8.7733607365901207</v>
      </c>
      <c r="AC22" s="8"/>
    </row>
    <row r="23" spans="1:29" ht="25.5" x14ac:dyDescent="0.25">
      <c r="A23" s="77">
        <f t="shared" si="9"/>
        <v>19</v>
      </c>
      <c r="B23" s="78" t="s">
        <v>53</v>
      </c>
      <c r="C23" s="79">
        <f>SUM(C13:C22)</f>
        <v>1773.6</v>
      </c>
      <c r="D23" s="80">
        <v>0.36220000000000002</v>
      </c>
      <c r="E23" s="81">
        <f>SUM(E13:E22)</f>
        <v>69.400000000000006</v>
      </c>
      <c r="F23" s="81">
        <f t="shared" ref="F23:Y23" si="11">SUM(F13:F22)</f>
        <v>73.661955934499986</v>
      </c>
      <c r="G23" s="81">
        <f t="shared" si="11"/>
        <v>4.2619559344999907</v>
      </c>
      <c r="H23" s="81">
        <f t="shared" si="11"/>
        <v>208.86666666666667</v>
      </c>
      <c r="I23" s="81">
        <f t="shared" si="11"/>
        <v>199.53984546143329</v>
      </c>
      <c r="J23" s="81">
        <f t="shared" si="11"/>
        <v>-9.3268212052333741</v>
      </c>
      <c r="K23" s="81">
        <f t="shared" si="11"/>
        <v>0</v>
      </c>
      <c r="L23" s="81">
        <f t="shared" si="11"/>
        <v>0</v>
      </c>
      <c r="M23" s="81">
        <f t="shared" si="11"/>
        <v>0</v>
      </c>
      <c r="N23" s="81">
        <f t="shared" si="11"/>
        <v>0</v>
      </c>
      <c r="O23" s="81">
        <f t="shared" si="11"/>
        <v>0</v>
      </c>
      <c r="P23" s="81">
        <f t="shared" si="11"/>
        <v>0</v>
      </c>
      <c r="Q23" s="81">
        <f t="shared" si="11"/>
        <v>0</v>
      </c>
      <c r="R23" s="81">
        <f t="shared" si="11"/>
        <v>0</v>
      </c>
      <c r="S23" s="81">
        <f t="shared" si="11"/>
        <v>0</v>
      </c>
      <c r="T23" s="81">
        <f t="shared" si="11"/>
        <v>0</v>
      </c>
      <c r="U23" s="81">
        <f t="shared" si="11"/>
        <v>0</v>
      </c>
      <c r="V23" s="81">
        <f t="shared" si="11"/>
        <v>0</v>
      </c>
      <c r="W23" s="81">
        <f t="shared" si="11"/>
        <v>208.86666666666667</v>
      </c>
      <c r="X23" s="81">
        <f t="shared" si="11"/>
        <v>199.53984546143329</v>
      </c>
      <c r="Y23" s="81">
        <f t="shared" si="11"/>
        <v>-9.3268212052333741</v>
      </c>
      <c r="Z23" s="82">
        <f t="shared" si="0"/>
        <v>3.0096061479346781</v>
      </c>
      <c r="AA23" s="82">
        <f t="shared" si="0"/>
        <v>2.7088589072880929</v>
      </c>
      <c r="AC23" s="8"/>
    </row>
    <row r="24" spans="1:29" ht="25.5" x14ac:dyDescent="0.25">
      <c r="A24" s="4">
        <f t="shared" si="9"/>
        <v>20</v>
      </c>
      <c r="B24" s="9" t="s">
        <v>54</v>
      </c>
      <c r="C24" s="73">
        <v>2100</v>
      </c>
      <c r="D24" s="74">
        <v>0.36220000000000002</v>
      </c>
      <c r="E24" s="75">
        <v>65.78</v>
      </c>
      <c r="F24" s="75">
        <v>61.495424086999989</v>
      </c>
      <c r="G24" s="75">
        <f t="shared" si="1"/>
        <v>-4.2845759130000118</v>
      </c>
      <c r="H24" s="75">
        <v>48.7</v>
      </c>
      <c r="I24" s="75">
        <v>38.448634186500001</v>
      </c>
      <c r="J24" s="75">
        <f t="shared" si="2"/>
        <v>-10.251365813500001</v>
      </c>
      <c r="K24" s="75">
        <v>262.4622</v>
      </c>
      <c r="L24" s="75">
        <v>222.67493198389997</v>
      </c>
      <c r="M24" s="75">
        <f t="shared" si="3"/>
        <v>-39.787268016100029</v>
      </c>
      <c r="N24" s="75"/>
      <c r="O24" s="75">
        <v>0</v>
      </c>
      <c r="P24" s="75">
        <f t="shared" si="4"/>
        <v>0</v>
      </c>
      <c r="Q24" s="75"/>
      <c r="R24" s="75">
        <v>0</v>
      </c>
      <c r="S24" s="75">
        <f t="shared" si="5"/>
        <v>0</v>
      </c>
      <c r="T24" s="75"/>
      <c r="U24" s="75">
        <v>0</v>
      </c>
      <c r="V24" s="75">
        <f t="shared" si="6"/>
        <v>0</v>
      </c>
      <c r="W24" s="75">
        <f t="shared" si="7"/>
        <v>311.16219999999998</v>
      </c>
      <c r="X24" s="75">
        <f t="shared" si="7"/>
        <v>261.12356617039995</v>
      </c>
      <c r="Y24" s="75">
        <f t="shared" si="8"/>
        <v>-50.03863382960003</v>
      </c>
      <c r="Z24" s="76">
        <f t="shared" si="0"/>
        <v>4.7303466099118268</v>
      </c>
      <c r="AA24" s="76">
        <f t="shared" si="0"/>
        <v>4.2462275859904342</v>
      </c>
      <c r="AC24" s="8"/>
    </row>
    <row r="25" spans="1:29" ht="15" customHeight="1" x14ac:dyDescent="0.25">
      <c r="A25" s="4">
        <f t="shared" si="9"/>
        <v>21</v>
      </c>
      <c r="B25" s="72" t="s">
        <v>55</v>
      </c>
      <c r="C25" s="73">
        <v>1000</v>
      </c>
      <c r="D25" s="74">
        <v>0.36220000000000002</v>
      </c>
      <c r="E25" s="75">
        <v>107.84</v>
      </c>
      <c r="F25" s="75">
        <v>114.42308775069998</v>
      </c>
      <c r="G25" s="75">
        <f t="shared" si="1"/>
        <v>6.5830877506999741</v>
      </c>
      <c r="H25" s="75">
        <v>96.74166666666666</v>
      </c>
      <c r="I25" s="75">
        <v>222.61077997769996</v>
      </c>
      <c r="J25" s="75">
        <f t="shared" si="2"/>
        <v>125.8691133110333</v>
      </c>
      <c r="K25" s="75">
        <v>392.5376</v>
      </c>
      <c r="L25" s="75">
        <v>444.96681403389994</v>
      </c>
      <c r="M25" s="75">
        <f t="shared" si="3"/>
        <v>52.429214033899939</v>
      </c>
      <c r="N25" s="75"/>
      <c r="O25" s="75">
        <v>0</v>
      </c>
      <c r="P25" s="75">
        <f t="shared" si="4"/>
        <v>0</v>
      </c>
      <c r="Q25" s="75"/>
      <c r="R25" s="75">
        <v>0</v>
      </c>
      <c r="S25" s="75">
        <f t="shared" si="5"/>
        <v>0</v>
      </c>
      <c r="T25" s="75"/>
      <c r="U25" s="75">
        <v>13.301573314053567</v>
      </c>
      <c r="V25" s="75">
        <f t="shared" si="6"/>
        <v>13.301573314053567</v>
      </c>
      <c r="W25" s="75">
        <f t="shared" si="7"/>
        <v>489.27926666666667</v>
      </c>
      <c r="X25" s="75">
        <f t="shared" si="7"/>
        <v>680.8791673256535</v>
      </c>
      <c r="Y25" s="75">
        <f t="shared" si="8"/>
        <v>191.59990065898683</v>
      </c>
      <c r="Z25" s="76">
        <f t="shared" si="0"/>
        <v>4.5370851879327398</v>
      </c>
      <c r="AA25" s="76">
        <f t="shared" si="0"/>
        <v>5.9505400589182074</v>
      </c>
      <c r="AC25" s="8"/>
    </row>
    <row r="26" spans="1:29" ht="15" customHeight="1" x14ac:dyDescent="0.25">
      <c r="A26" s="4">
        <f t="shared" si="9"/>
        <v>22</v>
      </c>
      <c r="B26" s="72" t="s">
        <v>56</v>
      </c>
      <c r="C26" s="73">
        <v>1000</v>
      </c>
      <c r="D26" s="74">
        <v>0.36220000000000002</v>
      </c>
      <c r="E26" s="75">
        <v>50.46</v>
      </c>
      <c r="F26" s="75">
        <v>49.321403289199992</v>
      </c>
      <c r="G26" s="75">
        <f t="shared" si="1"/>
        <v>-1.1385967108000088</v>
      </c>
      <c r="H26" s="75">
        <v>63.708333333333336</v>
      </c>
      <c r="I26" s="75">
        <v>70.671136134500003</v>
      </c>
      <c r="J26" s="75">
        <f t="shared" si="2"/>
        <v>6.9628028011666672</v>
      </c>
      <c r="K26" s="75">
        <v>183.67440000000002</v>
      </c>
      <c r="L26" s="75">
        <v>189.59782057139998</v>
      </c>
      <c r="M26" s="75">
        <f t="shared" si="3"/>
        <v>5.9234205713999586</v>
      </c>
      <c r="N26" s="75"/>
      <c r="O26" s="75">
        <v>0</v>
      </c>
      <c r="P26" s="75">
        <f t="shared" si="4"/>
        <v>0</v>
      </c>
      <c r="Q26" s="75"/>
      <c r="R26" s="75">
        <v>0</v>
      </c>
      <c r="S26" s="75">
        <f t="shared" si="5"/>
        <v>0</v>
      </c>
      <c r="T26" s="75"/>
      <c r="U26" s="75">
        <v>0</v>
      </c>
      <c r="V26" s="75">
        <f t="shared" si="6"/>
        <v>0</v>
      </c>
      <c r="W26" s="75">
        <f t="shared" si="7"/>
        <v>247.38273333333336</v>
      </c>
      <c r="X26" s="75">
        <f t="shared" si="7"/>
        <v>260.2689567059</v>
      </c>
      <c r="Y26" s="75">
        <f t="shared" si="8"/>
        <v>12.886223372566633</v>
      </c>
      <c r="Z26" s="76">
        <f t="shared" si="0"/>
        <v>4.9025511956665353</v>
      </c>
      <c r="AA26" s="76">
        <f t="shared" si="0"/>
        <v>5.2769982066364198</v>
      </c>
      <c r="AC26" s="8"/>
    </row>
    <row r="27" spans="1:29" ht="15" customHeight="1" x14ac:dyDescent="0.25">
      <c r="A27" s="4">
        <f t="shared" si="9"/>
        <v>23</v>
      </c>
      <c r="B27" s="72" t="s">
        <v>57</v>
      </c>
      <c r="C27" s="73">
        <v>2000</v>
      </c>
      <c r="D27" s="74">
        <v>0.36220000000000002</v>
      </c>
      <c r="E27" s="75">
        <v>42.53</v>
      </c>
      <c r="F27" s="75">
        <v>43.457563014199998</v>
      </c>
      <c r="G27" s="75">
        <f t="shared" si="1"/>
        <v>0.92756301419999687</v>
      </c>
      <c r="H27" s="75">
        <v>32.758333333333333</v>
      </c>
      <c r="I27" s="75">
        <v>37.393402523199995</v>
      </c>
      <c r="J27" s="75">
        <f t="shared" si="2"/>
        <v>4.6350691898666625</v>
      </c>
      <c r="K27" s="75">
        <v>74.427500000000009</v>
      </c>
      <c r="L27" s="75">
        <v>70.270879131399994</v>
      </c>
      <c r="M27" s="75">
        <f t="shared" si="3"/>
        <v>-4.1566208686000152</v>
      </c>
      <c r="N27" s="75"/>
      <c r="O27" s="75">
        <v>0</v>
      </c>
      <c r="P27" s="75">
        <f t="shared" si="4"/>
        <v>0</v>
      </c>
      <c r="Q27" s="75"/>
      <c r="R27" s="75">
        <v>0</v>
      </c>
      <c r="S27" s="75">
        <f t="shared" si="5"/>
        <v>0</v>
      </c>
      <c r="T27" s="75"/>
      <c r="U27" s="75">
        <v>0</v>
      </c>
      <c r="V27" s="75">
        <f t="shared" si="6"/>
        <v>0</v>
      </c>
      <c r="W27" s="75">
        <f t="shared" si="7"/>
        <v>107.18583333333333</v>
      </c>
      <c r="X27" s="75">
        <f t="shared" si="7"/>
        <v>107.66428165459999</v>
      </c>
      <c r="Y27" s="75">
        <f t="shared" si="8"/>
        <v>0.47844832126665437</v>
      </c>
      <c r="Z27" s="76">
        <f t="shared" si="0"/>
        <v>2.5202406144682183</v>
      </c>
      <c r="AA27" s="76">
        <f t="shared" si="0"/>
        <v>2.4774578735448212</v>
      </c>
      <c r="AC27" s="8"/>
    </row>
    <row r="28" spans="1:29" ht="15" customHeight="1" x14ac:dyDescent="0.25">
      <c r="A28" s="4">
        <f t="shared" si="9"/>
        <v>24</v>
      </c>
      <c r="B28" s="72" t="s">
        <v>58</v>
      </c>
      <c r="C28" s="73">
        <v>500</v>
      </c>
      <c r="D28" s="74">
        <v>0.36220000000000002</v>
      </c>
      <c r="E28" s="75">
        <v>16.100000000000001</v>
      </c>
      <c r="F28" s="75">
        <v>16.016182176999997</v>
      </c>
      <c r="G28" s="75">
        <f t="shared" si="1"/>
        <v>-8.3817823000003955E-2</v>
      </c>
      <c r="H28" s="75">
        <v>13.566666666666666</v>
      </c>
      <c r="I28" s="75">
        <v>13.693615354799999</v>
      </c>
      <c r="J28" s="75">
        <f t="shared" si="2"/>
        <v>0.12694868813333215</v>
      </c>
      <c r="K28" s="75">
        <v>64.239000000000004</v>
      </c>
      <c r="L28" s="75">
        <v>56.969560260199991</v>
      </c>
      <c r="M28" s="75">
        <f t="shared" si="3"/>
        <v>-7.2694397398000135</v>
      </c>
      <c r="N28" s="75"/>
      <c r="O28" s="75">
        <v>0</v>
      </c>
      <c r="P28" s="75">
        <f t="shared" si="4"/>
        <v>0</v>
      </c>
      <c r="Q28" s="75"/>
      <c r="R28" s="75">
        <v>0</v>
      </c>
      <c r="S28" s="75">
        <f t="shared" si="5"/>
        <v>0</v>
      </c>
      <c r="T28" s="75"/>
      <c r="U28" s="75">
        <v>0</v>
      </c>
      <c r="V28" s="75">
        <f t="shared" si="6"/>
        <v>0</v>
      </c>
      <c r="W28" s="75">
        <f t="shared" si="7"/>
        <v>77.805666666666667</v>
      </c>
      <c r="X28" s="75">
        <f t="shared" si="7"/>
        <v>70.663175614999986</v>
      </c>
      <c r="Y28" s="75">
        <f t="shared" si="8"/>
        <v>-7.1424910516666813</v>
      </c>
      <c r="Z28" s="76">
        <f t="shared" si="0"/>
        <v>4.8326501035196685</v>
      </c>
      <c r="AA28" s="76">
        <f t="shared" si="0"/>
        <v>4.4119862545317252</v>
      </c>
      <c r="AC28" s="8"/>
    </row>
    <row r="29" spans="1:29" ht="15" customHeight="1" x14ac:dyDescent="0.25">
      <c r="A29" s="4">
        <f t="shared" si="9"/>
        <v>25</v>
      </c>
      <c r="B29" s="72" t="s">
        <v>59</v>
      </c>
      <c r="C29" s="73">
        <v>2400</v>
      </c>
      <c r="D29" s="74">
        <v>0.36220000000000002</v>
      </c>
      <c r="E29" s="75">
        <v>0</v>
      </c>
      <c r="F29" s="75">
        <v>34.768798975499998</v>
      </c>
      <c r="G29" s="75">
        <f t="shared" si="1"/>
        <v>34.768798975499998</v>
      </c>
      <c r="H29" s="75">
        <v>0</v>
      </c>
      <c r="I29" s="75">
        <v>125.08228323709999</v>
      </c>
      <c r="J29" s="75">
        <f t="shared" si="2"/>
        <v>125.08228323709999</v>
      </c>
      <c r="K29" s="75">
        <v>0</v>
      </c>
      <c r="L29" s="75">
        <v>158.83356604399998</v>
      </c>
      <c r="M29" s="75">
        <f t="shared" si="3"/>
        <v>158.83356604399998</v>
      </c>
      <c r="N29" s="75"/>
      <c r="O29" s="75">
        <v>0</v>
      </c>
      <c r="P29" s="75">
        <f t="shared" si="4"/>
        <v>0</v>
      </c>
      <c r="Q29" s="75"/>
      <c r="R29" s="75">
        <v>0</v>
      </c>
      <c r="S29" s="75">
        <f t="shared" si="5"/>
        <v>0</v>
      </c>
      <c r="T29" s="75"/>
      <c r="U29" s="75">
        <v>0</v>
      </c>
      <c r="V29" s="75">
        <f t="shared" si="6"/>
        <v>0</v>
      </c>
      <c r="W29" s="75">
        <f t="shared" si="7"/>
        <v>0</v>
      </c>
      <c r="X29" s="75">
        <f t="shared" si="7"/>
        <v>283.91584928109995</v>
      </c>
      <c r="Y29" s="75">
        <f t="shared" si="8"/>
        <v>283.91584928109995</v>
      </c>
      <c r="Z29" s="76">
        <f t="shared" si="0"/>
        <v>0</v>
      </c>
      <c r="AA29" s="76">
        <f t="shared" si="0"/>
        <v>8.1658227389782034</v>
      </c>
      <c r="AC29" s="8"/>
    </row>
    <row r="30" spans="1:29" ht="15" customHeight="1" x14ac:dyDescent="0.25">
      <c r="A30" s="4">
        <v>26</v>
      </c>
      <c r="B30" s="72" t="s">
        <v>60</v>
      </c>
      <c r="C30" s="73"/>
      <c r="D30" s="74">
        <v>0.36220000000000002</v>
      </c>
      <c r="E30" s="75">
        <v>0</v>
      </c>
      <c r="F30" s="75">
        <v>0.20575776589999997</v>
      </c>
      <c r="G30" s="75">
        <f>F30-E30</f>
        <v>0.20575776589999997</v>
      </c>
      <c r="H30" s="75">
        <v>0</v>
      </c>
      <c r="I30" s="75">
        <v>7.2554342899999985E-2</v>
      </c>
      <c r="J30" s="75">
        <f>I30-H30</f>
        <v>7.2554342899999985E-2</v>
      </c>
      <c r="K30" s="75">
        <v>0</v>
      </c>
      <c r="L30" s="75">
        <v>0.7378774924999999</v>
      </c>
      <c r="M30" s="75">
        <f>L30-K30</f>
        <v>0.7378774924999999</v>
      </c>
      <c r="N30" s="75"/>
      <c r="O30" s="75">
        <v>0</v>
      </c>
      <c r="P30" s="75">
        <f>O30-N30</f>
        <v>0</v>
      </c>
      <c r="Q30" s="75"/>
      <c r="R30" s="75">
        <v>0</v>
      </c>
      <c r="S30" s="75">
        <f>R30-Q30</f>
        <v>0</v>
      </c>
      <c r="T30" s="75"/>
      <c r="U30" s="75">
        <v>0</v>
      </c>
      <c r="V30" s="75">
        <f>U30-T30</f>
        <v>0</v>
      </c>
      <c r="W30" s="75">
        <f>T30+Q30+N30+K30+H30</f>
        <v>0</v>
      </c>
      <c r="X30" s="75">
        <f>U30+R30+O30+L30+I30</f>
        <v>0.81043183539999986</v>
      </c>
      <c r="Y30" s="75">
        <f>X30-W30</f>
        <v>0.81043183539999986</v>
      </c>
      <c r="Z30" s="76">
        <f t="shared" si="0"/>
        <v>0</v>
      </c>
      <c r="AA30" s="76">
        <f t="shared" si="0"/>
        <v>3.9387666942003863</v>
      </c>
      <c r="AC30" s="8"/>
    </row>
    <row r="31" spans="1:29" ht="15" customHeight="1" x14ac:dyDescent="0.25">
      <c r="A31" s="4">
        <v>27</v>
      </c>
      <c r="B31" s="72" t="s">
        <v>61</v>
      </c>
      <c r="C31" s="73">
        <v>1500</v>
      </c>
      <c r="D31" s="74">
        <v>0.36220000000000002</v>
      </c>
      <c r="E31" s="75">
        <v>0</v>
      </c>
      <c r="F31" s="75">
        <v>18.167467478999999</v>
      </c>
      <c r="G31" s="75">
        <f t="shared" si="1"/>
        <v>18.167467478999999</v>
      </c>
      <c r="H31" s="75">
        <v>0</v>
      </c>
      <c r="I31" s="75">
        <v>28.227019200423999</v>
      </c>
      <c r="J31" s="75">
        <f t="shared" si="2"/>
        <v>28.227019200423999</v>
      </c>
      <c r="K31" s="75">
        <v>0</v>
      </c>
      <c r="L31" s="75">
        <v>74.097879679827983</v>
      </c>
      <c r="M31" s="75">
        <f t="shared" si="3"/>
        <v>74.097879679827983</v>
      </c>
      <c r="N31" s="75"/>
      <c r="O31" s="75">
        <v>0</v>
      </c>
      <c r="P31" s="75">
        <f t="shared" si="4"/>
        <v>0</v>
      </c>
      <c r="Q31" s="75"/>
      <c r="R31" s="75">
        <v>0</v>
      </c>
      <c r="S31" s="75">
        <f t="shared" si="5"/>
        <v>0</v>
      </c>
      <c r="T31" s="75"/>
      <c r="U31" s="75">
        <v>1.1134444264999999</v>
      </c>
      <c r="V31" s="75">
        <f t="shared" si="6"/>
        <v>1.1134444264999999</v>
      </c>
      <c r="W31" s="75">
        <f t="shared" si="7"/>
        <v>0</v>
      </c>
      <c r="X31" s="75">
        <f t="shared" si="7"/>
        <v>103.43834330675197</v>
      </c>
      <c r="Y31" s="75">
        <f t="shared" si="8"/>
        <v>103.43834330675197</v>
      </c>
      <c r="Z31" s="76">
        <f t="shared" si="0"/>
        <v>0</v>
      </c>
      <c r="AA31" s="76">
        <f t="shared" si="0"/>
        <v>5.6936027779500717</v>
      </c>
      <c r="AC31" s="8"/>
    </row>
    <row r="32" spans="1:29" ht="15" customHeight="1" x14ac:dyDescent="0.25">
      <c r="A32" s="4">
        <f t="shared" si="9"/>
        <v>28</v>
      </c>
      <c r="B32" s="72" t="s">
        <v>62</v>
      </c>
      <c r="C32" s="73">
        <v>630</v>
      </c>
      <c r="D32" s="74">
        <v>0.36220000000000002</v>
      </c>
      <c r="E32" s="75">
        <v>9.7100000000000009</v>
      </c>
      <c r="F32" s="75">
        <v>3.3315423072999995</v>
      </c>
      <c r="G32" s="75">
        <f t="shared" si="1"/>
        <v>-6.3784576927000014</v>
      </c>
      <c r="H32" s="75">
        <v>8.5416666666666661</v>
      </c>
      <c r="I32" s="75">
        <v>3.1253925587999998</v>
      </c>
      <c r="J32" s="75">
        <f t="shared" si="2"/>
        <v>-5.4162741078666663</v>
      </c>
      <c r="K32" s="75">
        <v>31.460400000000003</v>
      </c>
      <c r="L32" s="75">
        <v>10.844933131499998</v>
      </c>
      <c r="M32" s="75">
        <f t="shared" si="3"/>
        <v>-20.615466868500008</v>
      </c>
      <c r="N32" s="75"/>
      <c r="O32" s="75">
        <v>0</v>
      </c>
      <c r="P32" s="75">
        <f t="shared" si="4"/>
        <v>0</v>
      </c>
      <c r="Q32" s="75"/>
      <c r="R32" s="75">
        <v>0</v>
      </c>
      <c r="S32" s="75">
        <f t="shared" si="5"/>
        <v>0</v>
      </c>
      <c r="T32" s="75"/>
      <c r="U32" s="75">
        <v>0.81015737319999992</v>
      </c>
      <c r="V32" s="75">
        <f t="shared" si="6"/>
        <v>0.81015737319999992</v>
      </c>
      <c r="W32" s="75">
        <f t="shared" si="7"/>
        <v>40.002066666666671</v>
      </c>
      <c r="X32" s="75">
        <f t="shared" si="7"/>
        <v>14.780483063499997</v>
      </c>
      <c r="Y32" s="75">
        <f t="shared" si="8"/>
        <v>-25.221583603166675</v>
      </c>
      <c r="Z32" s="76">
        <f t="shared" si="0"/>
        <v>4.1196773086165468</v>
      </c>
      <c r="AA32" s="76">
        <f t="shared" si="0"/>
        <v>4.4365287005701051</v>
      </c>
      <c r="AC32" s="8"/>
    </row>
    <row r="33" spans="1:29" ht="15" customHeight="1" x14ac:dyDescent="0.25">
      <c r="A33" s="4">
        <f t="shared" si="9"/>
        <v>29</v>
      </c>
      <c r="B33" s="72" t="s">
        <v>63</v>
      </c>
      <c r="C33" s="73">
        <v>840</v>
      </c>
      <c r="D33" s="74">
        <v>0.36220000000000002</v>
      </c>
      <c r="E33" s="75">
        <v>17.84</v>
      </c>
      <c r="F33" s="75">
        <v>7.9166736056999989</v>
      </c>
      <c r="G33" s="75">
        <f t="shared" si="1"/>
        <v>-9.9233263943000019</v>
      </c>
      <c r="H33" s="75">
        <v>16.224999999999998</v>
      </c>
      <c r="I33" s="75">
        <v>7.5783848119999986</v>
      </c>
      <c r="J33" s="75">
        <f t="shared" si="2"/>
        <v>-8.6466151879999984</v>
      </c>
      <c r="K33" s="75">
        <v>57.801600000000001</v>
      </c>
      <c r="L33" s="75">
        <v>25.768722653399998</v>
      </c>
      <c r="M33" s="75">
        <f t="shared" si="3"/>
        <v>-32.032877346600003</v>
      </c>
      <c r="N33" s="75"/>
      <c r="O33" s="75">
        <v>0</v>
      </c>
      <c r="P33" s="75">
        <f t="shared" si="4"/>
        <v>0</v>
      </c>
      <c r="Q33" s="75"/>
      <c r="R33" s="75">
        <v>0</v>
      </c>
      <c r="S33" s="75">
        <f t="shared" si="5"/>
        <v>0</v>
      </c>
      <c r="T33" s="75"/>
      <c r="U33" s="75">
        <v>0</v>
      </c>
      <c r="V33" s="75">
        <f t="shared" si="6"/>
        <v>0</v>
      </c>
      <c r="W33" s="75">
        <f t="shared" si="7"/>
        <v>74.026600000000002</v>
      </c>
      <c r="X33" s="75">
        <f t="shared" si="7"/>
        <v>33.347107465399993</v>
      </c>
      <c r="Y33" s="75">
        <f t="shared" si="8"/>
        <v>-40.679492534600008</v>
      </c>
      <c r="Z33" s="76">
        <f t="shared" si="0"/>
        <v>4.1494730941704034</v>
      </c>
      <c r="AA33" s="76">
        <f t="shared" si="0"/>
        <v>4.2122625140677901</v>
      </c>
      <c r="AC33" s="8"/>
    </row>
    <row r="34" spans="1:29" ht="15" customHeight="1" x14ac:dyDescent="0.25">
      <c r="A34" s="4">
        <f t="shared" si="9"/>
        <v>30</v>
      </c>
      <c r="B34" s="72" t="s">
        <v>64</v>
      </c>
      <c r="C34" s="73">
        <v>440</v>
      </c>
      <c r="D34" s="74">
        <v>0.36220000000000002</v>
      </c>
      <c r="E34" s="75">
        <v>2.46</v>
      </c>
      <c r="F34" s="75">
        <v>1.8249642502999996</v>
      </c>
      <c r="G34" s="75">
        <f t="shared" si="1"/>
        <v>-0.63503574970000032</v>
      </c>
      <c r="H34" s="75">
        <v>0</v>
      </c>
      <c r="I34" s="75">
        <v>0</v>
      </c>
      <c r="J34" s="75">
        <f t="shared" si="2"/>
        <v>0</v>
      </c>
      <c r="K34" s="75">
        <v>6.2976000000000001</v>
      </c>
      <c r="L34" s="75">
        <v>4.7739568291999994</v>
      </c>
      <c r="M34" s="75">
        <f t="shared" si="3"/>
        <v>-1.5236431708000007</v>
      </c>
      <c r="N34" s="75"/>
      <c r="O34" s="75">
        <v>0</v>
      </c>
      <c r="P34" s="75">
        <f t="shared" si="4"/>
        <v>0</v>
      </c>
      <c r="Q34" s="75"/>
      <c r="R34" s="75">
        <v>0</v>
      </c>
      <c r="S34" s="75">
        <f t="shared" si="5"/>
        <v>0</v>
      </c>
      <c r="T34" s="75"/>
      <c r="U34" s="75">
        <v>4.8193777199999996E-2</v>
      </c>
      <c r="V34" s="75">
        <f t="shared" si="6"/>
        <v>4.8193777199999996E-2</v>
      </c>
      <c r="W34" s="75">
        <f t="shared" si="7"/>
        <v>6.2976000000000001</v>
      </c>
      <c r="X34" s="75">
        <f t="shared" si="7"/>
        <v>4.8221506063999993</v>
      </c>
      <c r="Y34" s="75">
        <f t="shared" si="8"/>
        <v>-1.4754493936000008</v>
      </c>
      <c r="Z34" s="76">
        <f t="shared" si="0"/>
        <v>2.56</v>
      </c>
      <c r="AA34" s="76">
        <f t="shared" si="0"/>
        <v>2.6423260650762348</v>
      </c>
      <c r="AC34" s="8"/>
    </row>
    <row r="35" spans="1:29" ht="15" customHeight="1" x14ac:dyDescent="0.25">
      <c r="A35" s="4">
        <f t="shared" si="9"/>
        <v>31</v>
      </c>
      <c r="B35" s="72" t="s">
        <v>65</v>
      </c>
      <c r="C35" s="73">
        <v>880</v>
      </c>
      <c r="D35" s="74">
        <v>0.36220000000000002</v>
      </c>
      <c r="E35" s="75">
        <v>17.899999999999999</v>
      </c>
      <c r="F35" s="75">
        <v>21.176768105699999</v>
      </c>
      <c r="G35" s="75">
        <f t="shared" si="1"/>
        <v>3.2767681057000004</v>
      </c>
      <c r="H35" s="75">
        <v>0</v>
      </c>
      <c r="I35" s="75">
        <v>0</v>
      </c>
      <c r="J35" s="75">
        <f t="shared" si="2"/>
        <v>0</v>
      </c>
      <c r="K35" s="75">
        <v>63.186999999999991</v>
      </c>
      <c r="L35" s="75">
        <v>75.179017852499996</v>
      </c>
      <c r="M35" s="75">
        <f t="shared" si="3"/>
        <v>11.992017852500005</v>
      </c>
      <c r="N35" s="75"/>
      <c r="O35" s="75">
        <v>0</v>
      </c>
      <c r="P35" s="75">
        <f t="shared" si="4"/>
        <v>0</v>
      </c>
      <c r="Q35" s="75"/>
      <c r="R35" s="75">
        <v>0</v>
      </c>
      <c r="S35" s="75">
        <f t="shared" si="5"/>
        <v>0</v>
      </c>
      <c r="T35" s="75"/>
      <c r="U35" s="75">
        <v>0</v>
      </c>
      <c r="V35" s="75">
        <f t="shared" si="6"/>
        <v>0</v>
      </c>
      <c r="W35" s="75">
        <f t="shared" si="7"/>
        <v>63.186999999999991</v>
      </c>
      <c r="X35" s="75">
        <f t="shared" si="7"/>
        <v>75.179017852499996</v>
      </c>
      <c r="Y35" s="75">
        <f t="shared" si="8"/>
        <v>11.992017852500005</v>
      </c>
      <c r="Z35" s="76">
        <f t="shared" si="0"/>
        <v>3.53</v>
      </c>
      <c r="AA35" s="76">
        <f t="shared" si="0"/>
        <v>3.5500704109927237</v>
      </c>
      <c r="AC35" s="8"/>
    </row>
    <row r="36" spans="1:29" ht="15" customHeight="1" x14ac:dyDescent="0.25">
      <c r="A36" s="4">
        <f t="shared" si="9"/>
        <v>32</v>
      </c>
      <c r="B36" s="72" t="s">
        <v>66</v>
      </c>
      <c r="C36" s="73">
        <v>1000</v>
      </c>
      <c r="D36" s="74">
        <v>0.36220000000000002</v>
      </c>
      <c r="E36" s="75">
        <v>0</v>
      </c>
      <c r="F36" s="75">
        <v>22.466599867499998</v>
      </c>
      <c r="G36" s="75">
        <f t="shared" si="1"/>
        <v>22.466599867499998</v>
      </c>
      <c r="H36" s="75">
        <v>0</v>
      </c>
      <c r="I36" s="75">
        <v>45.647322858799996</v>
      </c>
      <c r="J36" s="75">
        <f t="shared" si="2"/>
        <v>45.647322858799996</v>
      </c>
      <c r="K36" s="75">
        <v>0</v>
      </c>
      <c r="L36" s="75">
        <v>92.74621344229999</v>
      </c>
      <c r="M36" s="75">
        <f t="shared" si="3"/>
        <v>92.74621344229999</v>
      </c>
      <c r="N36" s="75"/>
      <c r="O36" s="75">
        <v>0</v>
      </c>
      <c r="P36" s="75">
        <f t="shared" si="4"/>
        <v>0</v>
      </c>
      <c r="Q36" s="75"/>
      <c r="R36" s="75">
        <v>0</v>
      </c>
      <c r="S36" s="75">
        <f t="shared" si="5"/>
        <v>0</v>
      </c>
      <c r="T36" s="75"/>
      <c r="U36" s="75">
        <v>1.4305881019</v>
      </c>
      <c r="V36" s="75">
        <f t="shared" si="6"/>
        <v>1.4305881019</v>
      </c>
      <c r="W36" s="75">
        <f t="shared" si="7"/>
        <v>0</v>
      </c>
      <c r="X36" s="75">
        <f t="shared" si="7"/>
        <v>139.82412440299998</v>
      </c>
      <c r="Y36" s="75">
        <f t="shared" si="8"/>
        <v>139.82412440299998</v>
      </c>
      <c r="Z36" s="76">
        <f t="shared" si="0"/>
        <v>0</v>
      </c>
      <c r="AA36" s="76">
        <f t="shared" si="0"/>
        <v>6.2236442197587909</v>
      </c>
      <c r="AC36" s="8"/>
    </row>
    <row r="37" spans="1:29" ht="15" customHeight="1" x14ac:dyDescent="0.25">
      <c r="A37" s="4">
        <f t="shared" si="9"/>
        <v>33</v>
      </c>
      <c r="B37" s="72" t="s">
        <v>67</v>
      </c>
      <c r="C37" s="73">
        <v>1000</v>
      </c>
      <c r="D37" s="74">
        <v>0.36220000000000002</v>
      </c>
      <c r="E37" s="75">
        <v>0</v>
      </c>
      <c r="F37" s="75">
        <v>11.748045793999998</v>
      </c>
      <c r="G37" s="75">
        <f t="shared" si="1"/>
        <v>11.748045793999998</v>
      </c>
      <c r="H37" s="75">
        <v>0</v>
      </c>
      <c r="I37" s="75">
        <v>22.199835253699995</v>
      </c>
      <c r="J37" s="75">
        <f t="shared" si="2"/>
        <v>22.199835253699995</v>
      </c>
      <c r="K37" s="75">
        <v>0</v>
      </c>
      <c r="L37" s="75">
        <v>32.727779792099994</v>
      </c>
      <c r="M37" s="75">
        <f t="shared" si="3"/>
        <v>32.727779792099994</v>
      </c>
      <c r="N37" s="75"/>
      <c r="O37" s="75">
        <v>0</v>
      </c>
      <c r="P37" s="75">
        <f t="shared" si="4"/>
        <v>0</v>
      </c>
      <c r="Q37" s="75"/>
      <c r="R37" s="75">
        <v>0</v>
      </c>
      <c r="S37" s="75">
        <f t="shared" si="5"/>
        <v>0</v>
      </c>
      <c r="T37" s="75"/>
      <c r="U37" s="75">
        <v>0</v>
      </c>
      <c r="V37" s="75">
        <f t="shared" si="6"/>
        <v>0</v>
      </c>
      <c r="W37" s="75">
        <f t="shared" si="7"/>
        <v>0</v>
      </c>
      <c r="X37" s="75">
        <f t="shared" si="7"/>
        <v>54.927615045799989</v>
      </c>
      <c r="Y37" s="75">
        <f t="shared" si="8"/>
        <v>54.927615045799989</v>
      </c>
      <c r="Z37" s="76">
        <f t="shared" si="0"/>
        <v>0</v>
      </c>
      <c r="AA37" s="76">
        <f t="shared" si="0"/>
        <v>4.6754682445869262</v>
      </c>
      <c r="AC37" s="8"/>
    </row>
    <row r="38" spans="1:29" ht="15" customHeight="1" x14ac:dyDescent="0.25">
      <c r="A38" s="4">
        <f t="shared" si="9"/>
        <v>34</v>
      </c>
      <c r="B38" s="72" t="s">
        <v>68</v>
      </c>
      <c r="C38" s="83">
        <v>1000</v>
      </c>
      <c r="D38" s="74">
        <v>0.36220000000000002</v>
      </c>
      <c r="E38" s="75">
        <v>0</v>
      </c>
      <c r="F38" s="75">
        <v>6.1588871399999988E-2</v>
      </c>
      <c r="G38" s="75">
        <f t="shared" si="1"/>
        <v>6.1588871399999988E-2</v>
      </c>
      <c r="H38" s="75">
        <v>0</v>
      </c>
      <c r="I38" s="75">
        <v>0</v>
      </c>
      <c r="J38" s="75">
        <f t="shared" si="2"/>
        <v>0</v>
      </c>
      <c r="K38" s="75">
        <v>0</v>
      </c>
      <c r="L38" s="75">
        <v>49.740353473899994</v>
      </c>
      <c r="M38" s="75">
        <f t="shared" si="3"/>
        <v>49.740353473899994</v>
      </c>
      <c r="N38" s="75"/>
      <c r="O38" s="75">
        <v>0</v>
      </c>
      <c r="P38" s="75">
        <f t="shared" si="4"/>
        <v>0</v>
      </c>
      <c r="Q38" s="75"/>
      <c r="R38" s="75">
        <v>0</v>
      </c>
      <c r="S38" s="75">
        <f t="shared" si="5"/>
        <v>0</v>
      </c>
      <c r="T38" s="75"/>
      <c r="U38" s="75">
        <v>0</v>
      </c>
      <c r="V38" s="75">
        <f t="shared" si="6"/>
        <v>0</v>
      </c>
      <c r="W38" s="75">
        <f t="shared" si="7"/>
        <v>0</v>
      </c>
      <c r="X38" s="75">
        <f t="shared" si="7"/>
        <v>49.740353473899994</v>
      </c>
      <c r="Y38" s="75">
        <f t="shared" si="8"/>
        <v>49.740353473899994</v>
      </c>
      <c r="Z38" s="76">
        <f t="shared" si="0"/>
        <v>0</v>
      </c>
      <c r="AA38" s="76">
        <f t="shared" si="0"/>
        <v>807.61917442604738</v>
      </c>
      <c r="AC38" s="8"/>
    </row>
    <row r="39" spans="1:29" ht="15" customHeight="1" x14ac:dyDescent="0.25">
      <c r="A39" s="4">
        <f t="shared" si="9"/>
        <v>35</v>
      </c>
      <c r="B39" s="72" t="s">
        <v>69</v>
      </c>
      <c r="C39" s="83">
        <v>630</v>
      </c>
      <c r="D39" s="74">
        <v>0.36220000000000002</v>
      </c>
      <c r="E39" s="75">
        <v>0</v>
      </c>
      <c r="F39" s="75">
        <v>6.0017221999999995E-2</v>
      </c>
      <c r="G39" s="75">
        <f t="shared" si="1"/>
        <v>6.0017221999999995E-2</v>
      </c>
      <c r="H39" s="75">
        <v>0</v>
      </c>
      <c r="I39" s="75">
        <v>7.9305815500000001E-2</v>
      </c>
      <c r="J39" s="75">
        <f t="shared" si="2"/>
        <v>7.9305815500000001E-2</v>
      </c>
      <c r="K39" s="75">
        <v>0</v>
      </c>
      <c r="L39" s="75">
        <v>0.17432775309999998</v>
      </c>
      <c r="M39" s="75">
        <f t="shared" si="3"/>
        <v>0.17432775309999998</v>
      </c>
      <c r="N39" s="75"/>
      <c r="O39" s="75">
        <v>0</v>
      </c>
      <c r="P39" s="75">
        <f t="shared" si="4"/>
        <v>0</v>
      </c>
      <c r="Q39" s="75"/>
      <c r="R39" s="75">
        <v>0</v>
      </c>
      <c r="S39" s="75">
        <f t="shared" si="5"/>
        <v>0</v>
      </c>
      <c r="T39" s="75"/>
      <c r="U39" s="75">
        <v>0</v>
      </c>
      <c r="V39" s="75">
        <f t="shared" si="6"/>
        <v>0</v>
      </c>
      <c r="W39" s="75">
        <f t="shared" si="7"/>
        <v>0</v>
      </c>
      <c r="X39" s="75">
        <f t="shared" si="7"/>
        <v>0.25363356859999997</v>
      </c>
      <c r="Y39" s="75">
        <f t="shared" si="8"/>
        <v>0.25363356859999997</v>
      </c>
      <c r="Z39" s="76">
        <f t="shared" si="0"/>
        <v>0</v>
      </c>
      <c r="AA39" s="76">
        <f t="shared" si="0"/>
        <v>4.2260131366959968</v>
      </c>
      <c r="AC39" s="8"/>
    </row>
    <row r="40" spans="1:29" ht="15" customHeight="1" x14ac:dyDescent="0.25">
      <c r="A40" s="4">
        <f t="shared" si="9"/>
        <v>36</v>
      </c>
      <c r="B40" s="72" t="s">
        <v>70</v>
      </c>
      <c r="C40" s="83">
        <v>840</v>
      </c>
      <c r="D40" s="74">
        <v>0.36220000000000002</v>
      </c>
      <c r="E40" s="75">
        <v>0</v>
      </c>
      <c r="F40" s="75">
        <v>3.5144549999999997E-3</v>
      </c>
      <c r="G40" s="75">
        <f t="shared" si="1"/>
        <v>3.5144549999999997E-3</v>
      </c>
      <c r="H40" s="75">
        <v>0</v>
      </c>
      <c r="I40" s="75">
        <v>2.4172756199999996E-2</v>
      </c>
      <c r="J40" s="75">
        <f t="shared" si="2"/>
        <v>2.4172756199999996E-2</v>
      </c>
      <c r="K40" s="75">
        <v>0</v>
      </c>
      <c r="L40" s="75">
        <v>1.4845876099999997E-2</v>
      </c>
      <c r="M40" s="75">
        <f t="shared" si="3"/>
        <v>1.4845876099999997E-2</v>
      </c>
      <c r="N40" s="75"/>
      <c r="O40" s="75">
        <v>0</v>
      </c>
      <c r="P40" s="75">
        <f t="shared" si="4"/>
        <v>0</v>
      </c>
      <c r="Q40" s="75"/>
      <c r="R40" s="75">
        <v>0</v>
      </c>
      <c r="S40" s="75">
        <f t="shared" si="5"/>
        <v>0</v>
      </c>
      <c r="T40" s="75"/>
      <c r="U40" s="75">
        <v>0</v>
      </c>
      <c r="V40" s="75">
        <f t="shared" si="6"/>
        <v>0</v>
      </c>
      <c r="W40" s="75">
        <f t="shared" si="7"/>
        <v>0</v>
      </c>
      <c r="X40" s="75">
        <f t="shared" si="7"/>
        <v>3.9018632299999995E-2</v>
      </c>
      <c r="Y40" s="75">
        <f t="shared" si="8"/>
        <v>3.9018632299999995E-2</v>
      </c>
      <c r="Z40" s="76">
        <f t="shared" si="0"/>
        <v>0</v>
      </c>
      <c r="AA40" s="76">
        <f t="shared" si="0"/>
        <v>11.102328042328041</v>
      </c>
      <c r="AC40" s="8"/>
    </row>
    <row r="41" spans="1:29" ht="15" customHeight="1" x14ac:dyDescent="0.25">
      <c r="A41" s="4">
        <f t="shared" si="9"/>
        <v>37</v>
      </c>
      <c r="B41" s="72" t="s">
        <v>71</v>
      </c>
      <c r="C41" s="73"/>
      <c r="D41" s="74">
        <v>0.36220000000000002</v>
      </c>
      <c r="E41" s="75">
        <v>8.3800000000000008</v>
      </c>
      <c r="F41" s="75">
        <v>7.6719091082999986</v>
      </c>
      <c r="G41" s="75">
        <f t="shared" si="1"/>
        <v>-0.70809089170000217</v>
      </c>
      <c r="H41" s="75">
        <v>9.7916666666666661</v>
      </c>
      <c r="I41" s="75">
        <v>6.5156396529999991</v>
      </c>
      <c r="J41" s="75">
        <f t="shared" si="2"/>
        <v>-3.2760270136666669</v>
      </c>
      <c r="K41" s="75">
        <v>35.363599999999998</v>
      </c>
      <c r="L41" s="75">
        <v>28.627833696499994</v>
      </c>
      <c r="M41" s="75">
        <f t="shared" si="3"/>
        <v>-6.7357663035000037</v>
      </c>
      <c r="N41" s="75"/>
      <c r="O41" s="75">
        <v>0</v>
      </c>
      <c r="P41" s="75">
        <f t="shared" si="4"/>
        <v>0</v>
      </c>
      <c r="Q41" s="75"/>
      <c r="R41" s="75">
        <v>0</v>
      </c>
      <c r="S41" s="75">
        <f t="shared" si="5"/>
        <v>0</v>
      </c>
      <c r="T41" s="75"/>
      <c r="U41" s="75">
        <v>0</v>
      </c>
      <c r="V41" s="75">
        <f t="shared" si="6"/>
        <v>0</v>
      </c>
      <c r="W41" s="75">
        <f t="shared" si="7"/>
        <v>45.155266666666662</v>
      </c>
      <c r="X41" s="75">
        <f>U41+R41+O41+L41+I41</f>
        <v>35.143473349499992</v>
      </c>
      <c r="Y41" s="75">
        <f t="shared" si="8"/>
        <v>-10.011793317166671</v>
      </c>
      <c r="Z41" s="76">
        <f t="shared" si="0"/>
        <v>5.3884566428003176</v>
      </c>
      <c r="AA41" s="76">
        <f t="shared" si="0"/>
        <v>4.5807989710774031</v>
      </c>
      <c r="AC41" s="8"/>
    </row>
    <row r="42" spans="1:29" ht="15" customHeight="1" x14ac:dyDescent="0.25">
      <c r="A42" s="4">
        <f t="shared" si="9"/>
        <v>38</v>
      </c>
      <c r="B42" s="84" t="s">
        <v>72</v>
      </c>
      <c r="C42" s="73"/>
      <c r="D42" s="74">
        <v>0.36220000000000002</v>
      </c>
      <c r="E42" s="75">
        <v>0</v>
      </c>
      <c r="F42" s="75">
        <v>0</v>
      </c>
      <c r="G42" s="75">
        <f>F42-E42</f>
        <v>0</v>
      </c>
      <c r="H42" s="75">
        <v>0</v>
      </c>
      <c r="I42" s="75">
        <v>0</v>
      </c>
      <c r="J42" s="75">
        <f>I42-H42</f>
        <v>0</v>
      </c>
      <c r="K42" s="75">
        <v>0</v>
      </c>
      <c r="L42" s="75">
        <v>0</v>
      </c>
      <c r="M42" s="75">
        <f>L42-K42</f>
        <v>0</v>
      </c>
      <c r="N42" s="75"/>
      <c r="O42" s="75">
        <v>0</v>
      </c>
      <c r="P42" s="75">
        <f>O42-N42</f>
        <v>0</v>
      </c>
      <c r="Q42" s="75"/>
      <c r="R42" s="75">
        <v>0</v>
      </c>
      <c r="S42" s="75">
        <f>R42-Q42</f>
        <v>0</v>
      </c>
      <c r="T42" s="75"/>
      <c r="U42" s="75">
        <v>0</v>
      </c>
      <c r="V42" s="75">
        <f>U42-T42</f>
        <v>0</v>
      </c>
      <c r="W42" s="75">
        <f>T42+Q42+N42+K42+H42</f>
        <v>0</v>
      </c>
      <c r="X42" s="75">
        <f>U42+R42+O42+L42+I42</f>
        <v>0</v>
      </c>
      <c r="Y42" s="75">
        <f>X42-W42</f>
        <v>0</v>
      </c>
      <c r="Z42" s="76">
        <f t="shared" si="0"/>
        <v>0</v>
      </c>
      <c r="AA42" s="76">
        <f t="shared" si="0"/>
        <v>0</v>
      </c>
      <c r="AC42" s="8"/>
    </row>
    <row r="43" spans="1:29" ht="15" customHeight="1" x14ac:dyDescent="0.25">
      <c r="A43" s="4">
        <f t="shared" si="9"/>
        <v>39</v>
      </c>
      <c r="B43" s="84" t="s">
        <v>73</v>
      </c>
      <c r="C43" s="73"/>
      <c r="D43" s="74"/>
      <c r="E43" s="75">
        <v>0</v>
      </c>
      <c r="F43" s="75">
        <v>0</v>
      </c>
      <c r="G43" s="75">
        <f>F43-E43</f>
        <v>0</v>
      </c>
      <c r="H43" s="75">
        <v>0</v>
      </c>
      <c r="I43" s="75">
        <v>0</v>
      </c>
      <c r="J43" s="75">
        <f>I43-H43</f>
        <v>0</v>
      </c>
      <c r="K43" s="75">
        <v>0</v>
      </c>
      <c r="L43" s="75">
        <v>0</v>
      </c>
      <c r="M43" s="75">
        <f>L43-K43</f>
        <v>0</v>
      </c>
      <c r="N43" s="75"/>
      <c r="O43" s="75">
        <v>0</v>
      </c>
      <c r="P43" s="75">
        <f>O43-N43</f>
        <v>0</v>
      </c>
      <c r="Q43" s="75"/>
      <c r="R43" s="75">
        <v>0</v>
      </c>
      <c r="S43" s="75">
        <f>R43-Q43</f>
        <v>0</v>
      </c>
      <c r="T43" s="75"/>
      <c r="U43" s="75">
        <v>0</v>
      </c>
      <c r="V43" s="75">
        <f>U43-T43</f>
        <v>0</v>
      </c>
      <c r="W43" s="75">
        <f>T43+Q43+N43+K43+H43</f>
        <v>0</v>
      </c>
      <c r="X43" s="75">
        <f>U43+R43+O43+L43+I43</f>
        <v>0</v>
      </c>
      <c r="Y43" s="75">
        <f>X43-W43</f>
        <v>0</v>
      </c>
      <c r="Z43" s="76">
        <f t="shared" si="0"/>
        <v>0</v>
      </c>
      <c r="AA43" s="76">
        <f t="shared" si="0"/>
        <v>0</v>
      </c>
      <c r="AC43" s="8"/>
    </row>
    <row r="44" spans="1:29" ht="15" customHeight="1" x14ac:dyDescent="0.25">
      <c r="A44" s="4">
        <f t="shared" si="9"/>
        <v>40</v>
      </c>
      <c r="B44" s="84" t="s">
        <v>74</v>
      </c>
      <c r="C44" s="73"/>
      <c r="D44" s="74"/>
      <c r="E44" s="75">
        <v>0</v>
      </c>
      <c r="F44" s="75">
        <v>0</v>
      </c>
      <c r="G44" s="75">
        <f>F44-E44</f>
        <v>0</v>
      </c>
      <c r="H44" s="75">
        <v>0</v>
      </c>
      <c r="I44" s="75">
        <v>0</v>
      </c>
      <c r="J44" s="75">
        <f>I44-H44</f>
        <v>0</v>
      </c>
      <c r="K44" s="75">
        <v>0</v>
      </c>
      <c r="L44" s="75">
        <v>0</v>
      </c>
      <c r="M44" s="75">
        <f>L44-K44</f>
        <v>0</v>
      </c>
      <c r="N44" s="75"/>
      <c r="O44" s="75">
        <v>0</v>
      </c>
      <c r="P44" s="75">
        <f>O44-N44</f>
        <v>0</v>
      </c>
      <c r="Q44" s="75"/>
      <c r="R44" s="75">
        <v>0</v>
      </c>
      <c r="S44" s="75">
        <f>R44-Q44</f>
        <v>0</v>
      </c>
      <c r="T44" s="75"/>
      <c r="U44" s="75">
        <v>0</v>
      </c>
      <c r="V44" s="75">
        <f>U44-T44</f>
        <v>0</v>
      </c>
      <c r="W44" s="75">
        <f>T44+Q44+N44+K44+H44</f>
        <v>0</v>
      </c>
      <c r="X44" s="75">
        <f>U44+R44+O44+L44+I44</f>
        <v>0</v>
      </c>
      <c r="Y44" s="75">
        <f>X44-W44</f>
        <v>0</v>
      </c>
      <c r="Z44" s="76">
        <f t="shared" si="0"/>
        <v>0</v>
      </c>
      <c r="AA44" s="76">
        <f t="shared" si="0"/>
        <v>0</v>
      </c>
      <c r="AC44" s="8"/>
    </row>
    <row r="45" spans="1:29" ht="15" customHeight="1" x14ac:dyDescent="0.25">
      <c r="A45" s="77">
        <v>41</v>
      </c>
      <c r="B45" s="78" t="s">
        <v>75</v>
      </c>
      <c r="C45" s="79">
        <f>SUM(C24:C41)</f>
        <v>17760</v>
      </c>
      <c r="D45" s="80">
        <v>0.36220000000000002</v>
      </c>
      <c r="E45" s="81">
        <f>SUM(E24:E44)</f>
        <v>338.99999999999994</v>
      </c>
      <c r="F45" s="81">
        <f t="shared" ref="F45:Y45" si="12">SUM(F24:F44)</f>
        <v>414.11730812569994</v>
      </c>
      <c r="G45" s="81">
        <f t="shared" si="12"/>
        <v>75.11730812569995</v>
      </c>
      <c r="H45" s="81">
        <f t="shared" si="12"/>
        <v>290.03333333333336</v>
      </c>
      <c r="I45" s="81">
        <f t="shared" si="12"/>
        <v>621.36947866512378</v>
      </c>
      <c r="J45" s="81">
        <f t="shared" si="12"/>
        <v>331.33614533179059</v>
      </c>
      <c r="K45" s="81">
        <f t="shared" si="12"/>
        <v>1171.4509</v>
      </c>
      <c r="L45" s="81">
        <f t="shared" si="12"/>
        <v>1538.7473136977276</v>
      </c>
      <c r="M45" s="81">
        <f t="shared" si="12"/>
        <v>367.29641369772776</v>
      </c>
      <c r="N45" s="81">
        <f t="shared" si="12"/>
        <v>0</v>
      </c>
      <c r="O45" s="81">
        <f t="shared" si="12"/>
        <v>0</v>
      </c>
      <c r="P45" s="81">
        <f t="shared" si="12"/>
        <v>0</v>
      </c>
      <c r="Q45" s="81">
        <f t="shared" si="12"/>
        <v>0</v>
      </c>
      <c r="R45" s="81">
        <f t="shared" si="12"/>
        <v>0</v>
      </c>
      <c r="S45" s="81">
        <f t="shared" si="12"/>
        <v>0</v>
      </c>
      <c r="T45" s="81">
        <f t="shared" si="12"/>
        <v>0</v>
      </c>
      <c r="U45" s="81">
        <f t="shared" si="12"/>
        <v>16.703956992853566</v>
      </c>
      <c r="V45" s="81">
        <f t="shared" si="12"/>
        <v>16.703956992853566</v>
      </c>
      <c r="W45" s="81">
        <f t="shared" si="12"/>
        <v>1461.4842333333333</v>
      </c>
      <c r="X45" s="81">
        <f t="shared" si="12"/>
        <v>2176.8207493557056</v>
      </c>
      <c r="Y45" s="81">
        <f t="shared" si="12"/>
        <v>715.33651602237194</v>
      </c>
      <c r="Z45" s="82">
        <f t="shared" si="0"/>
        <v>4.3111629301868248</v>
      </c>
      <c r="AA45" s="82">
        <f t="shared" si="0"/>
        <v>5.2565316798953017</v>
      </c>
      <c r="AC45" s="8"/>
    </row>
    <row r="46" spans="1:29" ht="15" customHeight="1" x14ac:dyDescent="0.25">
      <c r="A46" s="4">
        <f t="shared" si="9"/>
        <v>42</v>
      </c>
      <c r="B46" s="85" t="s">
        <v>76</v>
      </c>
      <c r="C46" s="73">
        <v>152.66</v>
      </c>
      <c r="D46" s="74">
        <v>0.36220000000000002</v>
      </c>
      <c r="E46" s="75">
        <v>8.85</v>
      </c>
      <c r="F46" s="75">
        <v>8.3942456435999979</v>
      </c>
      <c r="G46" s="75">
        <f t="shared" si="1"/>
        <v>-0.45575435640000173</v>
      </c>
      <c r="H46" s="75">
        <v>3.1416666666666666</v>
      </c>
      <c r="I46" s="75">
        <v>0</v>
      </c>
      <c r="J46" s="75">
        <f t="shared" si="2"/>
        <v>-3.1416666666666666</v>
      </c>
      <c r="K46" s="75">
        <v>50.621999999999993</v>
      </c>
      <c r="L46" s="75">
        <v>26.704286930562002</v>
      </c>
      <c r="M46" s="75">
        <f t="shared" si="3"/>
        <v>-23.91771306943799</v>
      </c>
      <c r="N46" s="75"/>
      <c r="O46" s="75">
        <v>0</v>
      </c>
      <c r="P46" s="75">
        <f t="shared" si="4"/>
        <v>0</v>
      </c>
      <c r="Q46" s="75"/>
      <c r="R46" s="75">
        <v>0</v>
      </c>
      <c r="S46" s="75">
        <f t="shared" si="5"/>
        <v>0</v>
      </c>
      <c r="T46" s="75"/>
      <c r="U46" s="75">
        <v>0</v>
      </c>
      <c r="V46" s="75">
        <f t="shared" si="6"/>
        <v>0</v>
      </c>
      <c r="W46" s="75">
        <f t="shared" si="7"/>
        <v>53.763666666666659</v>
      </c>
      <c r="X46" s="75">
        <f t="shared" si="7"/>
        <v>26.704286930562002</v>
      </c>
      <c r="Y46" s="75">
        <f t="shared" si="8"/>
        <v>-27.059379736104656</v>
      </c>
      <c r="Z46" s="76">
        <f t="shared" si="0"/>
        <v>6.0749905838041425</v>
      </c>
      <c r="AA46" s="76">
        <f t="shared" si="0"/>
        <v>3.1812610762614599</v>
      </c>
      <c r="AC46" s="8"/>
    </row>
    <row r="47" spans="1:29" ht="15" customHeight="1" x14ac:dyDescent="0.25">
      <c r="A47" s="4">
        <f t="shared" si="9"/>
        <v>43</v>
      </c>
      <c r="B47" s="85" t="s">
        <v>77</v>
      </c>
      <c r="C47" s="73">
        <v>3755.6260000000002</v>
      </c>
      <c r="D47" s="74">
        <v>0.36220000000000002</v>
      </c>
      <c r="E47" s="75">
        <v>266.26</v>
      </c>
      <c r="F47" s="75">
        <v>294.12927667925106</v>
      </c>
      <c r="G47" s="75">
        <f t="shared" si="1"/>
        <v>27.869276679251072</v>
      </c>
      <c r="H47" s="75">
        <v>0</v>
      </c>
      <c r="I47" s="75">
        <v>0</v>
      </c>
      <c r="J47" s="75">
        <f t="shared" si="2"/>
        <v>0</v>
      </c>
      <c r="K47" s="75">
        <v>1142.2554</v>
      </c>
      <c r="L47" s="75">
        <v>1181.5768352893519</v>
      </c>
      <c r="M47" s="75">
        <f t="shared" si="3"/>
        <v>39.321435289351939</v>
      </c>
      <c r="N47" s="75"/>
      <c r="O47" s="75">
        <v>0</v>
      </c>
      <c r="P47" s="75">
        <f t="shared" si="4"/>
        <v>0</v>
      </c>
      <c r="Q47" s="75"/>
      <c r="R47" s="75">
        <v>0</v>
      </c>
      <c r="S47" s="75">
        <f t="shared" si="5"/>
        <v>0</v>
      </c>
      <c r="T47" s="75"/>
      <c r="U47" s="75">
        <v>2.9999465978999993</v>
      </c>
      <c r="V47" s="75">
        <f t="shared" si="6"/>
        <v>2.9999465978999993</v>
      </c>
      <c r="W47" s="75">
        <f t="shared" si="7"/>
        <v>1142.2554</v>
      </c>
      <c r="X47" s="75">
        <f>U47+R47+O47+L47+I47</f>
        <v>1184.5767818872519</v>
      </c>
      <c r="Y47" s="75">
        <f t="shared" si="8"/>
        <v>42.321381887251846</v>
      </c>
      <c r="Z47" s="76">
        <f t="shared" si="0"/>
        <v>4.29</v>
      </c>
      <c r="AA47" s="76">
        <f t="shared" si="0"/>
        <v>4.0274018120917514</v>
      </c>
      <c r="AC47" s="8"/>
    </row>
    <row r="48" spans="1:29" ht="15" customHeight="1" x14ac:dyDescent="0.25">
      <c r="A48" s="4">
        <f t="shared" si="9"/>
        <v>44</v>
      </c>
      <c r="B48" s="85" t="s">
        <v>78</v>
      </c>
      <c r="C48" s="73">
        <v>3688</v>
      </c>
      <c r="D48" s="74">
        <v>0.36220000000000002</v>
      </c>
      <c r="E48" s="75">
        <v>171.39</v>
      </c>
      <c r="F48" s="75">
        <v>124.81218253244883</v>
      </c>
      <c r="G48" s="75">
        <f t="shared" si="1"/>
        <v>-46.577817467551156</v>
      </c>
      <c r="H48" s="75">
        <v>0</v>
      </c>
      <c r="I48" s="75">
        <v>0</v>
      </c>
      <c r="J48" s="75">
        <f t="shared" si="2"/>
        <v>0</v>
      </c>
      <c r="K48" s="75">
        <v>791.82179999999994</v>
      </c>
      <c r="L48" s="75">
        <v>604.92071869352628</v>
      </c>
      <c r="M48" s="75">
        <f t="shared" si="3"/>
        <v>-186.90108130647366</v>
      </c>
      <c r="N48" s="75"/>
      <c r="O48" s="75">
        <v>0</v>
      </c>
      <c r="P48" s="75">
        <f t="shared" si="4"/>
        <v>0</v>
      </c>
      <c r="Q48" s="75"/>
      <c r="R48" s="75">
        <v>0</v>
      </c>
      <c r="S48" s="75">
        <f t="shared" si="5"/>
        <v>0</v>
      </c>
      <c r="T48" s="75"/>
      <c r="U48" s="75">
        <v>0</v>
      </c>
      <c r="V48" s="75">
        <f t="shared" si="6"/>
        <v>0</v>
      </c>
      <c r="W48" s="75">
        <f t="shared" si="7"/>
        <v>791.82179999999994</v>
      </c>
      <c r="X48" s="75">
        <f t="shared" si="7"/>
        <v>604.92071869352628</v>
      </c>
      <c r="Y48" s="75">
        <f t="shared" si="8"/>
        <v>-186.90108130647366</v>
      </c>
      <c r="Z48" s="76">
        <f t="shared" si="0"/>
        <v>4.62</v>
      </c>
      <c r="AA48" s="76">
        <f t="shared" si="0"/>
        <v>4.8466480308222977</v>
      </c>
      <c r="AC48" s="8"/>
    </row>
    <row r="49" spans="1:29" ht="15" customHeight="1" x14ac:dyDescent="0.25">
      <c r="A49" s="77">
        <f>A48+1</f>
        <v>45</v>
      </c>
      <c r="B49" s="78" t="s">
        <v>79</v>
      </c>
      <c r="C49" s="79">
        <f>SUM(C46:C48)</f>
        <v>7596.2860000000001</v>
      </c>
      <c r="D49" s="80">
        <v>0.36220000000000002</v>
      </c>
      <c r="E49" s="81">
        <f t="shared" ref="E49:Y49" si="13">SUM(E46:E48)</f>
        <v>446.5</v>
      </c>
      <c r="F49" s="81">
        <f t="shared" si="13"/>
        <v>427.33570485529992</v>
      </c>
      <c r="G49" s="81">
        <f t="shared" si="13"/>
        <v>-19.164295144700084</v>
      </c>
      <c r="H49" s="81">
        <f t="shared" si="13"/>
        <v>3.1416666666666666</v>
      </c>
      <c r="I49" s="81">
        <f t="shared" si="13"/>
        <v>0</v>
      </c>
      <c r="J49" s="81">
        <f t="shared" si="13"/>
        <v>-3.1416666666666666</v>
      </c>
      <c r="K49" s="81">
        <f t="shared" si="13"/>
        <v>1984.6992</v>
      </c>
      <c r="L49" s="81">
        <f t="shared" si="13"/>
        <v>1813.2018409134403</v>
      </c>
      <c r="M49" s="81">
        <f t="shared" si="13"/>
        <v>-171.4973590865597</v>
      </c>
      <c r="N49" s="81">
        <f t="shared" si="13"/>
        <v>0</v>
      </c>
      <c r="O49" s="81">
        <f t="shared" si="13"/>
        <v>0</v>
      </c>
      <c r="P49" s="81">
        <f t="shared" si="13"/>
        <v>0</v>
      </c>
      <c r="Q49" s="81">
        <f t="shared" si="13"/>
        <v>0</v>
      </c>
      <c r="R49" s="81">
        <f t="shared" si="13"/>
        <v>0</v>
      </c>
      <c r="S49" s="81">
        <f t="shared" si="13"/>
        <v>0</v>
      </c>
      <c r="T49" s="81">
        <f t="shared" si="13"/>
        <v>0</v>
      </c>
      <c r="U49" s="81">
        <f t="shared" si="13"/>
        <v>2.9999465978999993</v>
      </c>
      <c r="V49" s="81">
        <f t="shared" si="13"/>
        <v>2.9999465978999993</v>
      </c>
      <c r="W49" s="81">
        <f t="shared" si="13"/>
        <v>1987.8408666666667</v>
      </c>
      <c r="X49" s="81">
        <f t="shared" si="13"/>
        <v>1816.2017875113402</v>
      </c>
      <c r="Y49" s="81">
        <f t="shared" si="13"/>
        <v>-171.63907915532647</v>
      </c>
      <c r="Z49" s="82">
        <f t="shared" si="0"/>
        <v>4.4520512131392307</v>
      </c>
      <c r="AA49" s="82">
        <f t="shared" si="0"/>
        <v>4.2500586000093863</v>
      </c>
      <c r="AC49" s="8"/>
    </row>
    <row r="50" spans="1:29" ht="15" customHeight="1" x14ac:dyDescent="0.25">
      <c r="A50" s="4">
        <v>46</v>
      </c>
      <c r="B50" s="72" t="s">
        <v>80</v>
      </c>
      <c r="C50" s="73"/>
      <c r="D50" s="74"/>
      <c r="E50" s="75">
        <v>76.010000000000005</v>
      </c>
      <c r="F50" s="86">
        <v>0</v>
      </c>
      <c r="G50" s="75">
        <f>F50-E50</f>
        <v>-76.010000000000005</v>
      </c>
      <c r="H50" s="75">
        <v>0</v>
      </c>
      <c r="I50" s="86">
        <v>0</v>
      </c>
      <c r="J50" s="75">
        <f>I50-H50</f>
        <v>0</v>
      </c>
      <c r="K50" s="75">
        <v>189.26490000000004</v>
      </c>
      <c r="L50" s="86">
        <v>0</v>
      </c>
      <c r="M50" s="75">
        <f>L50-K50</f>
        <v>-189.26490000000004</v>
      </c>
      <c r="N50" s="86"/>
      <c r="O50" s="86">
        <v>0</v>
      </c>
      <c r="P50" s="75">
        <f>O50-N50</f>
        <v>0</v>
      </c>
      <c r="Q50" s="86"/>
      <c r="R50" s="86">
        <v>0</v>
      </c>
      <c r="S50" s="75">
        <f>R50-Q50</f>
        <v>0</v>
      </c>
      <c r="T50" s="86"/>
      <c r="U50" s="86">
        <v>0</v>
      </c>
      <c r="V50" s="75">
        <f>U50-T50</f>
        <v>0</v>
      </c>
      <c r="W50" s="75">
        <f>T50+Q50+N50+K50+H50</f>
        <v>189.26490000000004</v>
      </c>
      <c r="X50" s="75">
        <f>U50+R50+O50+L50+I50</f>
        <v>0</v>
      </c>
      <c r="Y50" s="75">
        <f>X50-W50</f>
        <v>-189.26490000000004</v>
      </c>
      <c r="Z50" s="76">
        <f t="shared" si="0"/>
        <v>2.4900000000000002</v>
      </c>
      <c r="AA50" s="76">
        <f t="shared" si="0"/>
        <v>0</v>
      </c>
      <c r="AC50" s="8"/>
    </row>
    <row r="51" spans="1:29" ht="15" customHeight="1" x14ac:dyDescent="0.25">
      <c r="A51" s="77">
        <v>47</v>
      </c>
      <c r="B51" s="87" t="s">
        <v>77</v>
      </c>
      <c r="C51" s="79"/>
      <c r="D51" s="80"/>
      <c r="E51" s="81">
        <f>SUM(E50)</f>
        <v>76.010000000000005</v>
      </c>
      <c r="F51" s="81">
        <f t="shared" ref="F51:V51" si="14">SUM(F50)</f>
        <v>0</v>
      </c>
      <c r="G51" s="81">
        <f t="shared" si="14"/>
        <v>-76.010000000000005</v>
      </c>
      <c r="H51" s="81">
        <f t="shared" si="14"/>
        <v>0</v>
      </c>
      <c r="I51" s="81">
        <f t="shared" si="14"/>
        <v>0</v>
      </c>
      <c r="J51" s="81">
        <f t="shared" si="14"/>
        <v>0</v>
      </c>
      <c r="K51" s="81">
        <f t="shared" si="14"/>
        <v>189.26490000000004</v>
      </c>
      <c r="L51" s="81">
        <f t="shared" si="14"/>
        <v>0</v>
      </c>
      <c r="M51" s="81">
        <f t="shared" si="14"/>
        <v>-189.26490000000004</v>
      </c>
      <c r="N51" s="81">
        <f t="shared" si="14"/>
        <v>0</v>
      </c>
      <c r="O51" s="81">
        <f t="shared" si="14"/>
        <v>0</v>
      </c>
      <c r="P51" s="81">
        <f t="shared" si="14"/>
        <v>0</v>
      </c>
      <c r="Q51" s="81">
        <f t="shared" si="14"/>
        <v>0</v>
      </c>
      <c r="R51" s="81">
        <f t="shared" si="14"/>
        <v>0</v>
      </c>
      <c r="S51" s="81">
        <f t="shared" si="14"/>
        <v>0</v>
      </c>
      <c r="T51" s="81">
        <f t="shared" si="14"/>
        <v>0</v>
      </c>
      <c r="U51" s="81">
        <f t="shared" si="14"/>
        <v>0</v>
      </c>
      <c r="V51" s="81">
        <f t="shared" si="14"/>
        <v>0</v>
      </c>
      <c r="W51" s="81">
        <f>SUM(W50)</f>
        <v>189.26490000000004</v>
      </c>
      <c r="X51" s="81">
        <f>SUM(X50)</f>
        <v>0</v>
      </c>
      <c r="Y51" s="81">
        <f>SUM(Y50)</f>
        <v>-189.26490000000004</v>
      </c>
      <c r="Z51" s="81">
        <f>SUM(Z50)</f>
        <v>2.4900000000000002</v>
      </c>
      <c r="AA51" s="81">
        <f>SUM(AA50)</f>
        <v>0</v>
      </c>
      <c r="AC51" s="8"/>
    </row>
    <row r="52" spans="1:29" ht="15" customHeight="1" x14ac:dyDescent="0.25">
      <c r="A52" s="4">
        <v>48</v>
      </c>
      <c r="B52" s="85" t="s">
        <v>81</v>
      </c>
      <c r="C52" s="73">
        <v>1600</v>
      </c>
      <c r="D52" s="74">
        <v>0.36220000000000002</v>
      </c>
      <c r="E52" s="75">
        <v>264.22000000000003</v>
      </c>
      <c r="F52" s="75">
        <v>243.50710349999997</v>
      </c>
      <c r="G52" s="75">
        <f t="shared" si="1"/>
        <v>-20.712896500000056</v>
      </c>
      <c r="H52" s="75">
        <v>361.01666666666665</v>
      </c>
      <c r="I52" s="75">
        <v>353.09061080699996</v>
      </c>
      <c r="J52" s="75">
        <f t="shared" si="2"/>
        <v>-7.9260558596666897</v>
      </c>
      <c r="K52" s="75">
        <v>1004.0360000000001</v>
      </c>
      <c r="L52" s="75">
        <v>888.80092777499988</v>
      </c>
      <c r="M52" s="75">
        <f t="shared" si="3"/>
        <v>-115.23507222500018</v>
      </c>
      <c r="N52" s="75"/>
      <c r="O52" s="75">
        <v>0</v>
      </c>
      <c r="P52" s="75">
        <f t="shared" si="4"/>
        <v>0</v>
      </c>
      <c r="Q52" s="75"/>
      <c r="R52" s="75">
        <v>0</v>
      </c>
      <c r="S52" s="75">
        <f t="shared" si="5"/>
        <v>0</v>
      </c>
      <c r="T52" s="75"/>
      <c r="U52" s="75">
        <v>0</v>
      </c>
      <c r="V52" s="75">
        <f t="shared" si="6"/>
        <v>0</v>
      </c>
      <c r="W52" s="75">
        <f t="shared" si="7"/>
        <v>1365.0526666666667</v>
      </c>
      <c r="X52" s="75">
        <f t="shared" si="7"/>
        <v>1241.8915385819998</v>
      </c>
      <c r="Y52" s="75">
        <f t="shared" si="8"/>
        <v>-123.16112808466687</v>
      </c>
      <c r="Z52" s="76">
        <f t="shared" ref="Z52:AA79" si="15">IFERROR(W52/E52,0)</f>
        <v>5.1663487497792238</v>
      </c>
      <c r="AA52" s="76">
        <f t="shared" si="15"/>
        <v>5.1000218093514462</v>
      </c>
      <c r="AC52" s="8"/>
    </row>
    <row r="53" spans="1:29" ht="15" customHeight="1" x14ac:dyDescent="0.25">
      <c r="A53" s="4">
        <f t="shared" si="9"/>
        <v>49</v>
      </c>
      <c r="B53" s="85" t="s">
        <v>82</v>
      </c>
      <c r="C53" s="73">
        <v>800</v>
      </c>
      <c r="D53" s="74">
        <v>0.36220000000000002</v>
      </c>
      <c r="E53" s="75">
        <v>155.36000000000001</v>
      </c>
      <c r="F53" s="75">
        <v>136.58660473799998</v>
      </c>
      <c r="G53" s="75">
        <f t="shared" si="1"/>
        <v>-18.773395262000037</v>
      </c>
      <c r="H53" s="75">
        <v>365.55</v>
      </c>
      <c r="I53" s="75">
        <v>352.11907635439997</v>
      </c>
      <c r="J53" s="75">
        <f t="shared" si="2"/>
        <v>-13.430923645600046</v>
      </c>
      <c r="K53" s="75">
        <v>497.15200000000004</v>
      </c>
      <c r="L53" s="75">
        <v>423.41847505969997</v>
      </c>
      <c r="M53" s="75">
        <f t="shared" si="3"/>
        <v>-73.733524940300072</v>
      </c>
      <c r="N53" s="75"/>
      <c r="O53" s="75">
        <v>0</v>
      </c>
      <c r="P53" s="75">
        <f t="shared" si="4"/>
        <v>0</v>
      </c>
      <c r="Q53" s="75"/>
      <c r="R53" s="75">
        <v>0</v>
      </c>
      <c r="S53" s="75">
        <f t="shared" si="5"/>
        <v>0</v>
      </c>
      <c r="T53" s="75"/>
      <c r="U53" s="75">
        <v>0</v>
      </c>
      <c r="V53" s="75">
        <f t="shared" si="6"/>
        <v>0</v>
      </c>
      <c r="W53" s="75">
        <f t="shared" si="7"/>
        <v>862.702</v>
      </c>
      <c r="X53" s="75">
        <f t="shared" si="7"/>
        <v>775.53755141409988</v>
      </c>
      <c r="Y53" s="75">
        <f t="shared" si="8"/>
        <v>-87.164448585900118</v>
      </c>
      <c r="Z53" s="76">
        <f t="shared" si="15"/>
        <v>5.5529222451081353</v>
      </c>
      <c r="AA53" s="76">
        <f t="shared" si="15"/>
        <v>5.6779912854685399</v>
      </c>
      <c r="AC53" s="8"/>
    </row>
    <row r="54" spans="1:29" ht="15" customHeight="1" x14ac:dyDescent="0.25">
      <c r="A54" s="4">
        <f t="shared" si="9"/>
        <v>50</v>
      </c>
      <c r="B54" s="85" t="s">
        <v>83</v>
      </c>
      <c r="C54" s="73">
        <v>216</v>
      </c>
      <c r="D54" s="74">
        <v>0.36220000000000002</v>
      </c>
      <c r="E54" s="75">
        <v>0</v>
      </c>
      <c r="F54" s="75">
        <v>0</v>
      </c>
      <c r="G54" s="75">
        <f t="shared" si="1"/>
        <v>0</v>
      </c>
      <c r="H54" s="75">
        <v>4.5583333333333336</v>
      </c>
      <c r="I54" s="75">
        <v>1.8944314512999998</v>
      </c>
      <c r="J54" s="75">
        <f t="shared" si="2"/>
        <v>-2.6639018820333336</v>
      </c>
      <c r="K54" s="75">
        <v>0</v>
      </c>
      <c r="L54" s="75">
        <v>0</v>
      </c>
      <c r="M54" s="75">
        <f t="shared" si="3"/>
        <v>0</v>
      </c>
      <c r="N54" s="75"/>
      <c r="O54" s="75">
        <v>0</v>
      </c>
      <c r="P54" s="75">
        <f t="shared" si="4"/>
        <v>0</v>
      </c>
      <c r="Q54" s="75"/>
      <c r="R54" s="75">
        <v>0</v>
      </c>
      <c r="S54" s="75">
        <f t="shared" si="5"/>
        <v>0</v>
      </c>
      <c r="T54" s="75"/>
      <c r="U54" s="75">
        <v>0</v>
      </c>
      <c r="V54" s="75">
        <f t="shared" si="6"/>
        <v>0</v>
      </c>
      <c r="W54" s="75">
        <f t="shared" si="7"/>
        <v>4.5583333333333336</v>
      </c>
      <c r="X54" s="75">
        <f t="shared" si="7"/>
        <v>1.8944314512999998</v>
      </c>
      <c r="Y54" s="75">
        <f t="shared" si="8"/>
        <v>-2.6639018820333336</v>
      </c>
      <c r="Z54" s="76">
        <f t="shared" si="15"/>
        <v>0</v>
      </c>
      <c r="AA54" s="76">
        <f t="shared" si="15"/>
        <v>0</v>
      </c>
      <c r="AC54" s="8"/>
    </row>
    <row r="55" spans="1:29" ht="15" customHeight="1" x14ac:dyDescent="0.2">
      <c r="A55" s="4">
        <v>51</v>
      </c>
      <c r="B55" s="88" t="s">
        <v>84</v>
      </c>
      <c r="C55" s="73"/>
      <c r="D55" s="74">
        <v>0.36220000000000002</v>
      </c>
      <c r="E55" s="75">
        <v>0</v>
      </c>
      <c r="F55" s="75">
        <v>0.66502711719999985</v>
      </c>
      <c r="G55" s="75">
        <f t="shared" si="1"/>
        <v>0.66502711719999985</v>
      </c>
      <c r="H55" s="75">
        <v>0</v>
      </c>
      <c r="I55" s="75">
        <v>0</v>
      </c>
      <c r="J55" s="75">
        <f t="shared" si="2"/>
        <v>0</v>
      </c>
      <c r="K55" s="75">
        <v>0</v>
      </c>
      <c r="L55" s="75">
        <v>5.2271132601999994</v>
      </c>
      <c r="M55" s="75">
        <f t="shared" si="3"/>
        <v>5.2271132601999994</v>
      </c>
      <c r="N55" s="75"/>
      <c r="O55" s="75">
        <v>0</v>
      </c>
      <c r="P55" s="75">
        <f t="shared" si="4"/>
        <v>0</v>
      </c>
      <c r="Q55" s="75"/>
      <c r="R55" s="75">
        <v>0</v>
      </c>
      <c r="S55" s="75">
        <f t="shared" si="5"/>
        <v>0</v>
      </c>
      <c r="T55" s="75"/>
      <c r="U55" s="75">
        <v>0</v>
      </c>
      <c r="V55" s="75">
        <f t="shared" si="6"/>
        <v>0</v>
      </c>
      <c r="W55" s="75">
        <f>T55+Q55+N55+K55+H55</f>
        <v>0</v>
      </c>
      <c r="X55" s="75">
        <f>U55+R55+O55+L55+I55</f>
        <v>5.2271132601999994</v>
      </c>
      <c r="Y55" s="75">
        <f>X55-W55</f>
        <v>5.2271132601999994</v>
      </c>
      <c r="Z55" s="76">
        <f t="shared" si="15"/>
        <v>0</v>
      </c>
      <c r="AA55" s="76">
        <f t="shared" si="15"/>
        <v>7.8600001789521023</v>
      </c>
      <c r="AC55" s="8"/>
    </row>
    <row r="56" spans="1:29" ht="15" customHeight="1" x14ac:dyDescent="0.25">
      <c r="A56" s="77">
        <v>52</v>
      </c>
      <c r="B56" s="78" t="s">
        <v>85</v>
      </c>
      <c r="C56" s="79">
        <f>SUM(C52:C54)</f>
        <v>2616</v>
      </c>
      <c r="D56" s="80">
        <v>0.36220000000000002</v>
      </c>
      <c r="E56" s="81">
        <f>SUM(E52:E55)</f>
        <v>419.58000000000004</v>
      </c>
      <c r="F56" s="81">
        <f t="shared" ref="F56:V56" si="16">SUM(F52:F55)</f>
        <v>380.75873535519997</v>
      </c>
      <c r="G56" s="81">
        <f t="shared" si="16"/>
        <v>-38.821264644800095</v>
      </c>
      <c r="H56" s="81">
        <f t="shared" si="16"/>
        <v>731.12499999999989</v>
      </c>
      <c r="I56" s="81">
        <f t="shared" si="16"/>
        <v>707.10411861269984</v>
      </c>
      <c r="J56" s="81">
        <f t="shared" si="16"/>
        <v>-24.020881387300069</v>
      </c>
      <c r="K56" s="81">
        <f t="shared" si="16"/>
        <v>1501.1880000000001</v>
      </c>
      <c r="L56" s="81">
        <f t="shared" si="16"/>
        <v>1317.4465160948998</v>
      </c>
      <c r="M56" s="81">
        <f t="shared" si="16"/>
        <v>-183.74148390510027</v>
      </c>
      <c r="N56" s="81">
        <f t="shared" si="16"/>
        <v>0</v>
      </c>
      <c r="O56" s="81">
        <f t="shared" si="16"/>
        <v>0</v>
      </c>
      <c r="P56" s="81">
        <f t="shared" si="16"/>
        <v>0</v>
      </c>
      <c r="Q56" s="81">
        <f t="shared" si="16"/>
        <v>0</v>
      </c>
      <c r="R56" s="81">
        <f t="shared" si="16"/>
        <v>0</v>
      </c>
      <c r="S56" s="81">
        <f t="shared" si="16"/>
        <v>0</v>
      </c>
      <c r="T56" s="81">
        <f t="shared" si="16"/>
        <v>0</v>
      </c>
      <c r="U56" s="81">
        <f t="shared" si="16"/>
        <v>0</v>
      </c>
      <c r="V56" s="81">
        <f t="shared" si="16"/>
        <v>0</v>
      </c>
      <c r="W56" s="81">
        <f>SUM(W52:W55)</f>
        <v>2232.3130000000001</v>
      </c>
      <c r="X56" s="81">
        <f>SUM(X52:X55)</f>
        <v>2024.5506347075998</v>
      </c>
      <c r="Y56" s="81">
        <f>SUM(Y52:Y55)</f>
        <v>-207.76236529240032</v>
      </c>
      <c r="Z56" s="82">
        <f t="shared" si="15"/>
        <v>5.320351303684637</v>
      </c>
      <c r="AA56" s="82">
        <f t="shared" si="15"/>
        <v>5.3171482272598389</v>
      </c>
      <c r="AC56" s="8"/>
    </row>
    <row r="57" spans="1:29" ht="15" customHeight="1" x14ac:dyDescent="0.2">
      <c r="A57" s="4">
        <v>53</v>
      </c>
      <c r="B57" s="88" t="s">
        <v>170</v>
      </c>
      <c r="C57" s="73">
        <v>230.55</v>
      </c>
      <c r="D57" s="74">
        <v>0.36220000000000002</v>
      </c>
      <c r="E57" s="75">
        <v>53.75</v>
      </c>
      <c r="F57" s="75">
        <v>59.876042251749993</v>
      </c>
      <c r="G57" s="75">
        <f t="shared" si="1"/>
        <v>6.1260422517499933</v>
      </c>
      <c r="H57" s="75">
        <v>81.216666666666669</v>
      </c>
      <c r="I57" s="75">
        <v>78.00328372509999</v>
      </c>
      <c r="J57" s="75">
        <f t="shared" si="2"/>
        <v>-3.2133829415666781</v>
      </c>
      <c r="K57" s="75">
        <v>137.6</v>
      </c>
      <c r="L57" s="75">
        <v>163.33834760359997</v>
      </c>
      <c r="M57" s="75">
        <f t="shared" si="3"/>
        <v>25.738347603599976</v>
      </c>
      <c r="N57" s="75"/>
      <c r="O57" s="75">
        <v>0</v>
      </c>
      <c r="P57" s="75">
        <f t="shared" si="4"/>
        <v>0</v>
      </c>
      <c r="Q57" s="75"/>
      <c r="R57" s="75">
        <v>0</v>
      </c>
      <c r="S57" s="75">
        <f t="shared" si="5"/>
        <v>0</v>
      </c>
      <c r="T57" s="75"/>
      <c r="U57" s="75">
        <v>0</v>
      </c>
      <c r="V57" s="75">
        <f t="shared" si="6"/>
        <v>0</v>
      </c>
      <c r="W57" s="75">
        <f t="shared" si="7"/>
        <v>218.81666666666666</v>
      </c>
      <c r="X57" s="75">
        <f t="shared" si="7"/>
        <v>241.34163132869998</v>
      </c>
      <c r="Y57" s="75">
        <f t="shared" si="8"/>
        <v>22.524964662033312</v>
      </c>
      <c r="Z57" s="76">
        <f t="shared" si="15"/>
        <v>4.0710077519379846</v>
      </c>
      <c r="AA57" s="76">
        <f t="shared" si="15"/>
        <v>4.0306877718132128</v>
      </c>
      <c r="AC57" s="8"/>
    </row>
    <row r="58" spans="1:29" ht="15" customHeight="1" x14ac:dyDescent="0.2">
      <c r="A58" s="4">
        <v>54</v>
      </c>
      <c r="B58" s="88" t="s">
        <v>171</v>
      </c>
      <c r="C58" s="73">
        <v>500</v>
      </c>
      <c r="D58" s="74">
        <v>0.36220000000000002</v>
      </c>
      <c r="E58" s="75">
        <v>110.71</v>
      </c>
      <c r="F58" s="75">
        <v>114.35636145269999</v>
      </c>
      <c r="G58" s="75">
        <f>F58-E58</f>
        <v>3.6463614526999919</v>
      </c>
      <c r="H58" s="75">
        <v>199.2</v>
      </c>
      <c r="I58" s="75">
        <v>193.94816321799996</v>
      </c>
      <c r="J58" s="75">
        <f>I58-H58</f>
        <v>-5.2518367820000265</v>
      </c>
      <c r="K58" s="75">
        <v>275.66790000000003</v>
      </c>
      <c r="L58" s="75">
        <v>259.58894053109998</v>
      </c>
      <c r="M58" s="75">
        <f>L58-K58</f>
        <v>-16.078959468900052</v>
      </c>
      <c r="N58" s="75"/>
      <c r="O58" s="75">
        <v>0</v>
      </c>
      <c r="P58" s="75">
        <f>O58-N58</f>
        <v>0</v>
      </c>
      <c r="Q58" s="75"/>
      <c r="R58" s="75">
        <v>0</v>
      </c>
      <c r="S58" s="75">
        <f>R58-Q58</f>
        <v>0</v>
      </c>
      <c r="T58" s="75"/>
      <c r="U58" s="75">
        <v>0</v>
      </c>
      <c r="V58" s="75">
        <f>U58-T58</f>
        <v>0</v>
      </c>
      <c r="W58" s="75">
        <f t="shared" si="7"/>
        <v>474.86790000000002</v>
      </c>
      <c r="X58" s="75">
        <f>U58+R58+O58+L58+I58</f>
        <v>453.53710374909997</v>
      </c>
      <c r="Y58" s="75">
        <f>X58-W58</f>
        <v>-21.33079625090005</v>
      </c>
      <c r="Z58" s="76">
        <f t="shared" si="15"/>
        <v>4.2892954565983201</v>
      </c>
      <c r="AA58" s="76">
        <f t="shared" si="15"/>
        <v>3.9659980257127341</v>
      </c>
      <c r="AC58" s="8"/>
    </row>
    <row r="59" spans="1:29" ht="15" customHeight="1" x14ac:dyDescent="0.2">
      <c r="A59" s="4">
        <v>55</v>
      </c>
      <c r="B59" s="88" t="s">
        <v>86</v>
      </c>
      <c r="C59" s="73">
        <v>625</v>
      </c>
      <c r="D59" s="74">
        <v>0.36220000000000002</v>
      </c>
      <c r="E59" s="75">
        <v>138.38999999999999</v>
      </c>
      <c r="F59" s="75">
        <v>0</v>
      </c>
      <c r="G59" s="75">
        <f>F59-E59</f>
        <v>-138.38999999999999</v>
      </c>
      <c r="H59" s="75">
        <v>236.57499999999999</v>
      </c>
      <c r="I59" s="75">
        <v>0</v>
      </c>
      <c r="J59" s="75">
        <f>I59-H59</f>
        <v>-236.57499999999999</v>
      </c>
      <c r="K59" s="75">
        <v>354.27839999999998</v>
      </c>
      <c r="L59" s="75">
        <v>0</v>
      </c>
      <c r="M59" s="75">
        <f>L59-K59</f>
        <v>-354.27839999999998</v>
      </c>
      <c r="N59" s="75"/>
      <c r="O59" s="75">
        <v>0</v>
      </c>
      <c r="P59" s="75">
        <f>O59-N59</f>
        <v>0</v>
      </c>
      <c r="Q59" s="75"/>
      <c r="R59" s="75">
        <v>0</v>
      </c>
      <c r="S59" s="75">
        <f>R59-Q59</f>
        <v>0</v>
      </c>
      <c r="T59" s="75"/>
      <c r="U59" s="75">
        <v>0</v>
      </c>
      <c r="V59" s="75">
        <f>U59-T59</f>
        <v>0</v>
      </c>
      <c r="W59" s="75">
        <f t="shared" si="7"/>
        <v>590.85339999999997</v>
      </c>
      <c r="X59" s="75">
        <f>U59+R59+O59+L59+I59</f>
        <v>0</v>
      </c>
      <c r="Y59" s="75">
        <f>X59-W59</f>
        <v>-590.85339999999997</v>
      </c>
      <c r="Z59" s="76">
        <f t="shared" si="15"/>
        <v>4.2694804537900142</v>
      </c>
      <c r="AA59" s="76">
        <f t="shared" si="15"/>
        <v>0</v>
      </c>
      <c r="AC59" s="8"/>
    </row>
    <row r="60" spans="1:29" ht="15" customHeight="1" x14ac:dyDescent="0.2">
      <c r="A60" s="4">
        <v>56</v>
      </c>
      <c r="B60" s="88" t="s">
        <v>87</v>
      </c>
      <c r="C60" s="73">
        <v>125</v>
      </c>
      <c r="D60" s="74">
        <v>0.36220000000000002</v>
      </c>
      <c r="E60" s="75">
        <v>0</v>
      </c>
      <c r="F60" s="75">
        <v>26.077094323499995</v>
      </c>
      <c r="G60" s="75">
        <f>F60-E60</f>
        <v>26.077094323499995</v>
      </c>
      <c r="H60" s="75">
        <v>0</v>
      </c>
      <c r="I60" s="75">
        <v>45.794436085599997</v>
      </c>
      <c r="J60" s="75">
        <f>I60-H60</f>
        <v>45.794436085599997</v>
      </c>
      <c r="K60" s="75">
        <v>0</v>
      </c>
      <c r="L60" s="75">
        <v>59.195004281699994</v>
      </c>
      <c r="M60" s="75">
        <f>L60-K60</f>
        <v>59.195004281699994</v>
      </c>
      <c r="N60" s="75"/>
      <c r="O60" s="75">
        <v>0</v>
      </c>
      <c r="P60" s="75">
        <f>O60-N60</f>
        <v>0</v>
      </c>
      <c r="Q60" s="75"/>
      <c r="R60" s="75">
        <v>0</v>
      </c>
      <c r="S60" s="75">
        <f>R60-Q60</f>
        <v>0</v>
      </c>
      <c r="T60" s="75"/>
      <c r="U60" s="75">
        <v>0</v>
      </c>
      <c r="V60" s="75">
        <f>U60-T60</f>
        <v>0</v>
      </c>
      <c r="W60" s="75">
        <f t="shared" si="7"/>
        <v>0</v>
      </c>
      <c r="X60" s="75">
        <f>U60+R60+O60+L60+I60</f>
        <v>104.98944036729999</v>
      </c>
      <c r="Y60" s="75">
        <f>X60-W60</f>
        <v>104.98944036729999</v>
      </c>
      <c r="Z60" s="76">
        <f t="shared" si="15"/>
        <v>0</v>
      </c>
      <c r="AA60" s="76">
        <f t="shared" si="15"/>
        <v>4.0261172914762309</v>
      </c>
      <c r="AC60" s="8"/>
    </row>
    <row r="61" spans="1:29" ht="15" customHeight="1" x14ac:dyDescent="0.25">
      <c r="A61" s="89">
        <v>57</v>
      </c>
      <c r="B61" s="85" t="s">
        <v>88</v>
      </c>
      <c r="C61" s="73">
        <v>1040</v>
      </c>
      <c r="D61" s="74">
        <v>0.36220000000000002</v>
      </c>
      <c r="E61" s="75">
        <v>161.26</v>
      </c>
      <c r="F61" s="75">
        <v>115.56361095999998</v>
      </c>
      <c r="G61" s="75">
        <f t="shared" si="1"/>
        <v>-45.696389040000014</v>
      </c>
      <c r="H61" s="75">
        <v>256.86666666666667</v>
      </c>
      <c r="I61" s="75">
        <v>173.33268816621896</v>
      </c>
      <c r="J61" s="75">
        <f t="shared" si="2"/>
        <v>-83.533978500447716</v>
      </c>
      <c r="K61" s="75">
        <v>561.1848</v>
      </c>
      <c r="L61" s="75">
        <v>1357.0439936374999</v>
      </c>
      <c r="M61" s="75">
        <f t="shared" si="3"/>
        <v>795.85919363749986</v>
      </c>
      <c r="N61" s="75"/>
      <c r="O61" s="75">
        <v>0</v>
      </c>
      <c r="P61" s="75">
        <f t="shared" si="4"/>
        <v>0</v>
      </c>
      <c r="Q61" s="75"/>
      <c r="R61" s="75">
        <v>0</v>
      </c>
      <c r="S61" s="75">
        <f t="shared" si="5"/>
        <v>0</v>
      </c>
      <c r="T61" s="75"/>
      <c r="U61" s="75">
        <v>0</v>
      </c>
      <c r="V61" s="75">
        <f t="shared" si="6"/>
        <v>0</v>
      </c>
      <c r="W61" s="75">
        <f t="shared" si="7"/>
        <v>818.05146666666667</v>
      </c>
      <c r="X61" s="75">
        <f>U61+R61+O61+L61+I61</f>
        <v>1530.3766818037188</v>
      </c>
      <c r="Y61" s="75">
        <f>X61-W61</f>
        <v>712.32521513705217</v>
      </c>
      <c r="Z61" s="76">
        <f t="shared" si="15"/>
        <v>5.0728727934184965</v>
      </c>
      <c r="AA61" s="76">
        <f t="shared" si="15"/>
        <v>13.242721208611488</v>
      </c>
      <c r="AC61" s="8"/>
    </row>
    <row r="62" spans="1:29" ht="15" customHeight="1" x14ac:dyDescent="0.25">
      <c r="A62" s="90">
        <v>58</v>
      </c>
      <c r="B62" s="78" t="s">
        <v>89</v>
      </c>
      <c r="C62" s="79">
        <f>SUM(C57:C61)</f>
        <v>2520.5500000000002</v>
      </c>
      <c r="D62" s="80">
        <v>0.36220000000000002</v>
      </c>
      <c r="E62" s="81">
        <f>SUM(E57:E61)</f>
        <v>464.10999999999996</v>
      </c>
      <c r="F62" s="81">
        <f t="shared" ref="F62:Y62" si="17">SUM(F57:F61)</f>
        <v>315.87310898794999</v>
      </c>
      <c r="G62" s="81">
        <f t="shared" si="17"/>
        <v>-148.23689101205002</v>
      </c>
      <c r="H62" s="81">
        <f t="shared" si="17"/>
        <v>773.85833333333323</v>
      </c>
      <c r="I62" s="81">
        <f t="shared" si="17"/>
        <v>491.07857119491894</v>
      </c>
      <c r="J62" s="81">
        <f t="shared" si="17"/>
        <v>-282.77976213841441</v>
      </c>
      <c r="K62" s="81">
        <f t="shared" si="17"/>
        <v>1328.7311</v>
      </c>
      <c r="L62" s="81">
        <f t="shared" si="17"/>
        <v>1839.1662860538997</v>
      </c>
      <c r="M62" s="81">
        <f t="shared" si="17"/>
        <v>510.43518605389977</v>
      </c>
      <c r="N62" s="81">
        <f t="shared" si="17"/>
        <v>0</v>
      </c>
      <c r="O62" s="81">
        <f t="shared" si="17"/>
        <v>0</v>
      </c>
      <c r="P62" s="81">
        <f t="shared" si="17"/>
        <v>0</v>
      </c>
      <c r="Q62" s="81">
        <f t="shared" si="17"/>
        <v>0</v>
      </c>
      <c r="R62" s="81">
        <f t="shared" si="17"/>
        <v>0</v>
      </c>
      <c r="S62" s="81">
        <f t="shared" si="17"/>
        <v>0</v>
      </c>
      <c r="T62" s="81">
        <f t="shared" si="17"/>
        <v>0</v>
      </c>
      <c r="U62" s="81">
        <f t="shared" si="17"/>
        <v>0</v>
      </c>
      <c r="V62" s="81">
        <f t="shared" si="17"/>
        <v>0</v>
      </c>
      <c r="W62" s="81">
        <f t="shared" si="17"/>
        <v>2102.5894333333335</v>
      </c>
      <c r="X62" s="81">
        <f t="shared" si="17"/>
        <v>2330.2448572488188</v>
      </c>
      <c r="Y62" s="81">
        <f t="shared" si="17"/>
        <v>227.65542391548541</v>
      </c>
      <c r="Z62" s="82">
        <f t="shared" si="15"/>
        <v>4.5303687344235932</v>
      </c>
      <c r="AA62" s="82">
        <f t="shared" si="15"/>
        <v>7.377154911080809</v>
      </c>
      <c r="AC62" s="8"/>
    </row>
    <row r="63" spans="1:29" ht="15" customHeight="1" x14ac:dyDescent="0.25">
      <c r="A63" s="4">
        <f t="shared" si="9"/>
        <v>59</v>
      </c>
      <c r="B63" s="85" t="s">
        <v>90</v>
      </c>
      <c r="C63" s="73"/>
      <c r="D63" s="4"/>
      <c r="E63" s="75">
        <v>0</v>
      </c>
      <c r="F63" s="75">
        <v>5.0068368753239989</v>
      </c>
      <c r="G63" s="75">
        <f t="shared" si="1"/>
        <v>5.0068368753239989</v>
      </c>
      <c r="H63" s="75">
        <v>0</v>
      </c>
      <c r="I63" s="75">
        <v>0</v>
      </c>
      <c r="J63" s="75">
        <f t="shared" si="2"/>
        <v>0</v>
      </c>
      <c r="K63" s="75">
        <v>0</v>
      </c>
      <c r="L63" s="75">
        <v>88.041881127799982</v>
      </c>
      <c r="M63" s="75">
        <f t="shared" si="3"/>
        <v>88.041881127799982</v>
      </c>
      <c r="N63" s="75"/>
      <c r="O63" s="75">
        <v>0</v>
      </c>
      <c r="P63" s="75">
        <f t="shared" si="4"/>
        <v>0</v>
      </c>
      <c r="Q63" s="75"/>
      <c r="R63" s="75">
        <v>0</v>
      </c>
      <c r="S63" s="75">
        <f t="shared" si="5"/>
        <v>0</v>
      </c>
      <c r="T63" s="75"/>
      <c r="U63" s="75">
        <v>0</v>
      </c>
      <c r="V63" s="75">
        <f t="shared" si="6"/>
        <v>0</v>
      </c>
      <c r="W63" s="75">
        <f t="shared" si="7"/>
        <v>0</v>
      </c>
      <c r="X63" s="75">
        <f t="shared" si="7"/>
        <v>88.041881127799982</v>
      </c>
      <c r="Y63" s="75">
        <f t="shared" si="8"/>
        <v>88.041881127799982</v>
      </c>
      <c r="Z63" s="76">
        <f t="shared" si="15"/>
        <v>0</v>
      </c>
      <c r="AA63" s="76">
        <f t="shared" si="15"/>
        <v>17.584331848658977</v>
      </c>
      <c r="AC63" s="8"/>
    </row>
    <row r="64" spans="1:29" ht="15" customHeight="1" x14ac:dyDescent="0.25">
      <c r="A64" s="4">
        <f t="shared" si="9"/>
        <v>60</v>
      </c>
      <c r="B64" s="85" t="s">
        <v>91</v>
      </c>
      <c r="C64" s="73"/>
      <c r="D64" s="4"/>
      <c r="E64" s="75">
        <v>185.86</v>
      </c>
      <c r="F64" s="75">
        <v>166.54444023099998</v>
      </c>
      <c r="G64" s="75">
        <f t="shared" si="1"/>
        <v>-19.315559769000032</v>
      </c>
      <c r="H64" s="75">
        <v>0</v>
      </c>
      <c r="I64" s="75">
        <v>0</v>
      </c>
      <c r="J64" s="75">
        <f t="shared" si="2"/>
        <v>0</v>
      </c>
      <c r="K64" s="75">
        <v>1081.7052000000001</v>
      </c>
      <c r="L64" s="75">
        <v>1307.4957715581279</v>
      </c>
      <c r="M64" s="75">
        <f t="shared" si="3"/>
        <v>225.79057155812779</v>
      </c>
      <c r="N64" s="75"/>
      <c r="O64" s="75">
        <v>0</v>
      </c>
      <c r="P64" s="75">
        <f t="shared" si="4"/>
        <v>0</v>
      </c>
      <c r="Q64" s="75"/>
      <c r="R64" s="75">
        <v>0</v>
      </c>
      <c r="S64" s="75">
        <f t="shared" si="5"/>
        <v>0</v>
      </c>
      <c r="T64" s="75"/>
      <c r="U64" s="75">
        <v>0</v>
      </c>
      <c r="V64" s="75">
        <f t="shared" si="6"/>
        <v>0</v>
      </c>
      <c r="W64" s="75">
        <f t="shared" si="7"/>
        <v>1081.7052000000001</v>
      </c>
      <c r="X64" s="75">
        <f t="shared" si="7"/>
        <v>1307.4957715581279</v>
      </c>
      <c r="Y64" s="75">
        <f t="shared" si="8"/>
        <v>225.79057155812779</v>
      </c>
      <c r="Z64" s="76">
        <f t="shared" si="15"/>
        <v>5.82</v>
      </c>
      <c r="AA64" s="76">
        <f t="shared" si="15"/>
        <v>7.8507320313101356</v>
      </c>
      <c r="AC64" s="8"/>
    </row>
    <row r="65" spans="1:29" ht="15" customHeight="1" x14ac:dyDescent="0.25">
      <c r="A65" s="4">
        <f t="shared" si="9"/>
        <v>61</v>
      </c>
      <c r="B65" s="85" t="s">
        <v>92</v>
      </c>
      <c r="C65" s="73"/>
      <c r="D65" s="4"/>
      <c r="E65" s="75">
        <v>0</v>
      </c>
      <c r="F65" s="75">
        <v>-17.002844777799996</v>
      </c>
      <c r="G65" s="75">
        <f t="shared" si="1"/>
        <v>-17.002844777799996</v>
      </c>
      <c r="H65" s="75">
        <v>0</v>
      </c>
      <c r="I65" s="75">
        <v>0</v>
      </c>
      <c r="J65" s="75">
        <f t="shared" si="2"/>
        <v>0</v>
      </c>
      <c r="K65" s="75">
        <v>0</v>
      </c>
      <c r="L65" s="75">
        <v>-112.18881055006898</v>
      </c>
      <c r="M65" s="75">
        <f t="shared" si="3"/>
        <v>-112.18881055006898</v>
      </c>
      <c r="N65" s="75"/>
      <c r="O65" s="75"/>
      <c r="P65" s="75">
        <f t="shared" si="4"/>
        <v>0</v>
      </c>
      <c r="Q65" s="75"/>
      <c r="R65" s="75"/>
      <c r="S65" s="75">
        <f t="shared" si="5"/>
        <v>0</v>
      </c>
      <c r="T65" s="75"/>
      <c r="U65" s="75"/>
      <c r="V65" s="75">
        <f t="shared" si="6"/>
        <v>0</v>
      </c>
      <c r="W65" s="75">
        <f t="shared" si="7"/>
        <v>0</v>
      </c>
      <c r="X65" s="75">
        <f t="shared" si="7"/>
        <v>-112.18881055006898</v>
      </c>
      <c r="Y65" s="75">
        <f t="shared" si="8"/>
        <v>-112.18881055006898</v>
      </c>
      <c r="Z65" s="76">
        <f t="shared" si="15"/>
        <v>0</v>
      </c>
      <c r="AA65" s="76">
        <f t="shared" si="15"/>
        <v>6.5982376488286167</v>
      </c>
      <c r="AC65" s="8"/>
    </row>
    <row r="66" spans="1:29" ht="15" customHeight="1" x14ac:dyDescent="0.25">
      <c r="A66" s="4">
        <f t="shared" si="9"/>
        <v>62</v>
      </c>
      <c r="B66" s="85" t="s">
        <v>93</v>
      </c>
      <c r="C66" s="73"/>
      <c r="D66" s="4"/>
      <c r="E66" s="75">
        <v>0</v>
      </c>
      <c r="F66" s="75"/>
      <c r="G66" s="75">
        <f t="shared" si="1"/>
        <v>0</v>
      </c>
      <c r="H66" s="75">
        <v>0</v>
      </c>
      <c r="I66" s="75"/>
      <c r="J66" s="75">
        <f t="shared" si="2"/>
        <v>0</v>
      </c>
      <c r="K66" s="75">
        <v>0</v>
      </c>
      <c r="L66" s="75"/>
      <c r="M66" s="75">
        <f t="shared" si="3"/>
        <v>0</v>
      </c>
      <c r="N66" s="75"/>
      <c r="O66" s="75"/>
      <c r="P66" s="75">
        <f t="shared" si="4"/>
        <v>0</v>
      </c>
      <c r="Q66" s="75"/>
      <c r="R66" s="75"/>
      <c r="S66" s="75">
        <f t="shared" si="5"/>
        <v>0</v>
      </c>
      <c r="T66" s="75"/>
      <c r="U66" s="75"/>
      <c r="V66" s="75">
        <f t="shared" si="6"/>
        <v>0</v>
      </c>
      <c r="W66" s="75">
        <f t="shared" si="7"/>
        <v>0</v>
      </c>
      <c r="X66" s="75">
        <f t="shared" si="7"/>
        <v>0</v>
      </c>
      <c r="Y66" s="75">
        <f t="shared" si="8"/>
        <v>0</v>
      </c>
      <c r="Z66" s="76">
        <f t="shared" si="15"/>
        <v>0</v>
      </c>
      <c r="AA66" s="76">
        <f t="shared" si="15"/>
        <v>0</v>
      </c>
      <c r="AC66" s="8"/>
    </row>
    <row r="67" spans="1:29" ht="15" customHeight="1" x14ac:dyDescent="0.25">
      <c r="A67" s="4">
        <f t="shared" si="9"/>
        <v>63</v>
      </c>
      <c r="B67" s="85" t="s">
        <v>94</v>
      </c>
      <c r="C67" s="73"/>
      <c r="D67" s="4"/>
      <c r="E67" s="75">
        <v>0</v>
      </c>
      <c r="F67" s="75"/>
      <c r="G67" s="75">
        <f t="shared" si="1"/>
        <v>0</v>
      </c>
      <c r="H67" s="75">
        <v>0</v>
      </c>
      <c r="I67" s="75"/>
      <c r="J67" s="75">
        <f t="shared" si="2"/>
        <v>0</v>
      </c>
      <c r="K67" s="75">
        <v>0</v>
      </c>
      <c r="L67" s="75"/>
      <c r="M67" s="75">
        <f t="shared" si="3"/>
        <v>0</v>
      </c>
      <c r="N67" s="75"/>
      <c r="O67" s="75"/>
      <c r="P67" s="75">
        <f t="shared" si="4"/>
        <v>0</v>
      </c>
      <c r="Q67" s="75"/>
      <c r="R67" s="75"/>
      <c r="S67" s="75">
        <f t="shared" si="5"/>
        <v>0</v>
      </c>
      <c r="T67" s="75"/>
      <c r="U67" s="75"/>
      <c r="V67" s="75">
        <f t="shared" si="6"/>
        <v>0</v>
      </c>
      <c r="W67" s="75">
        <f t="shared" si="7"/>
        <v>0</v>
      </c>
      <c r="X67" s="75">
        <f t="shared" si="7"/>
        <v>0</v>
      </c>
      <c r="Y67" s="75">
        <f t="shared" si="8"/>
        <v>0</v>
      </c>
      <c r="Z67" s="76">
        <f t="shared" si="15"/>
        <v>0</v>
      </c>
      <c r="AA67" s="76">
        <f t="shared" si="15"/>
        <v>0</v>
      </c>
      <c r="AC67" s="8"/>
    </row>
    <row r="68" spans="1:29" ht="15" customHeight="1" x14ac:dyDescent="0.25">
      <c r="A68" s="4">
        <v>64</v>
      </c>
      <c r="B68" s="91" t="s">
        <v>95</v>
      </c>
      <c r="C68" s="73"/>
      <c r="D68" s="4"/>
      <c r="E68" s="75">
        <v>0</v>
      </c>
      <c r="F68" s="75"/>
      <c r="G68" s="75">
        <f t="shared" si="1"/>
        <v>0</v>
      </c>
      <c r="H68" s="75">
        <v>0</v>
      </c>
      <c r="I68" s="75"/>
      <c r="J68" s="75">
        <f t="shared" si="2"/>
        <v>0</v>
      </c>
      <c r="K68" s="75">
        <v>0</v>
      </c>
      <c r="L68" s="75"/>
      <c r="M68" s="75">
        <f t="shared" si="3"/>
        <v>0</v>
      </c>
      <c r="N68" s="75"/>
      <c r="O68" s="75"/>
      <c r="P68" s="75">
        <f t="shared" si="4"/>
        <v>0</v>
      </c>
      <c r="Q68" s="75"/>
      <c r="R68" s="75"/>
      <c r="S68" s="75">
        <f t="shared" si="5"/>
        <v>0</v>
      </c>
      <c r="T68" s="75"/>
      <c r="U68" s="75"/>
      <c r="V68" s="75">
        <f t="shared" si="6"/>
        <v>0</v>
      </c>
      <c r="W68" s="75">
        <f t="shared" si="7"/>
        <v>0</v>
      </c>
      <c r="X68" s="75">
        <f t="shared" si="7"/>
        <v>0</v>
      </c>
      <c r="Y68" s="75">
        <f t="shared" si="8"/>
        <v>0</v>
      </c>
      <c r="Z68" s="76">
        <f t="shared" si="15"/>
        <v>0</v>
      </c>
      <c r="AA68" s="76">
        <f t="shared" si="15"/>
        <v>0</v>
      </c>
      <c r="AC68" s="8"/>
    </row>
    <row r="69" spans="1:29" ht="15" customHeight="1" x14ac:dyDescent="0.25">
      <c r="A69" s="4">
        <v>65</v>
      </c>
      <c r="B69" s="91" t="s">
        <v>96</v>
      </c>
      <c r="C69" s="73"/>
      <c r="D69" s="4"/>
      <c r="E69" s="75">
        <v>0</v>
      </c>
      <c r="F69" s="75"/>
      <c r="G69" s="75">
        <f t="shared" si="1"/>
        <v>0</v>
      </c>
      <c r="H69" s="75">
        <v>0</v>
      </c>
      <c r="I69" s="75"/>
      <c r="J69" s="75">
        <f t="shared" si="2"/>
        <v>0</v>
      </c>
      <c r="K69" s="75">
        <v>0</v>
      </c>
      <c r="L69" s="75"/>
      <c r="M69" s="75">
        <f t="shared" si="3"/>
        <v>0</v>
      </c>
      <c r="N69" s="75"/>
      <c r="O69" s="75"/>
      <c r="P69" s="75">
        <f t="shared" si="4"/>
        <v>0</v>
      </c>
      <c r="Q69" s="75"/>
      <c r="R69" s="75"/>
      <c r="S69" s="75">
        <f t="shared" si="5"/>
        <v>0</v>
      </c>
      <c r="T69" s="75"/>
      <c r="U69" s="75"/>
      <c r="V69" s="75">
        <f t="shared" si="6"/>
        <v>0</v>
      </c>
      <c r="W69" s="75">
        <f>T69+Q69+N69+K69+H69</f>
        <v>0</v>
      </c>
      <c r="X69" s="75">
        <f>U69+R69+O69+L69+I69</f>
        <v>0</v>
      </c>
      <c r="Y69" s="75">
        <f>X69-W69</f>
        <v>0</v>
      </c>
      <c r="Z69" s="76">
        <f t="shared" si="15"/>
        <v>0</v>
      </c>
      <c r="AA69" s="76">
        <f t="shared" si="15"/>
        <v>0</v>
      </c>
      <c r="AC69" s="8"/>
    </row>
    <row r="70" spans="1:29" ht="15" customHeight="1" x14ac:dyDescent="0.25">
      <c r="A70" s="89">
        <v>66</v>
      </c>
      <c r="B70" s="91" t="s">
        <v>97</v>
      </c>
      <c r="C70" s="73"/>
      <c r="D70" s="4"/>
      <c r="E70" s="75">
        <v>0</v>
      </c>
      <c r="F70" s="75">
        <v>112.6858066384</v>
      </c>
      <c r="G70" s="75">
        <f t="shared" si="1"/>
        <v>112.6858066384</v>
      </c>
      <c r="H70" s="75">
        <v>0</v>
      </c>
      <c r="I70" s="75">
        <v>0</v>
      </c>
      <c r="J70" s="75">
        <f t="shared" si="2"/>
        <v>0</v>
      </c>
      <c r="K70" s="75">
        <v>0</v>
      </c>
      <c r="L70" s="75">
        <v>599.52146982911995</v>
      </c>
      <c r="M70" s="75">
        <f t="shared" si="3"/>
        <v>599.52146982911995</v>
      </c>
      <c r="N70" s="75"/>
      <c r="O70" s="75"/>
      <c r="P70" s="75">
        <f t="shared" si="4"/>
        <v>0</v>
      </c>
      <c r="Q70" s="75"/>
      <c r="R70" s="75"/>
      <c r="S70" s="75">
        <f t="shared" si="5"/>
        <v>0</v>
      </c>
      <c r="T70" s="75"/>
      <c r="U70" s="75"/>
      <c r="V70" s="75">
        <f t="shared" si="6"/>
        <v>0</v>
      </c>
      <c r="W70" s="75">
        <f>T70+Q70+N70+K70+H70</f>
        <v>0</v>
      </c>
      <c r="X70" s="75">
        <f>U70+R70+O70+L70+I70</f>
        <v>599.52146982911995</v>
      </c>
      <c r="Y70" s="75">
        <f>X70-W70</f>
        <v>599.52146982911995</v>
      </c>
      <c r="Z70" s="76">
        <f t="shared" si="15"/>
        <v>0</v>
      </c>
      <c r="AA70" s="76">
        <f t="shared" si="15"/>
        <v>5.3202926589764568</v>
      </c>
      <c r="AC70" s="8"/>
    </row>
    <row r="71" spans="1:29" ht="15" customHeight="1" x14ac:dyDescent="0.25">
      <c r="A71" s="77">
        <v>67</v>
      </c>
      <c r="B71" s="92" t="s">
        <v>98</v>
      </c>
      <c r="C71" s="79"/>
      <c r="D71" s="90"/>
      <c r="E71" s="81">
        <f>SUM(E63:E70)</f>
        <v>185.86</v>
      </c>
      <c r="F71" s="81">
        <f t="shared" ref="F71:V71" si="18">SUM(F63:F70)</f>
        <v>267.23423896692401</v>
      </c>
      <c r="G71" s="81">
        <f t="shared" si="18"/>
        <v>81.374238966923969</v>
      </c>
      <c r="H71" s="81">
        <f t="shared" si="18"/>
        <v>0</v>
      </c>
      <c r="I71" s="81">
        <f t="shared" si="18"/>
        <v>0</v>
      </c>
      <c r="J71" s="81">
        <f t="shared" si="18"/>
        <v>0</v>
      </c>
      <c r="K71" s="81">
        <f t="shared" si="18"/>
        <v>1081.7052000000001</v>
      </c>
      <c r="L71" s="81">
        <f t="shared" si="18"/>
        <v>1882.8703119649788</v>
      </c>
      <c r="M71" s="81">
        <f t="shared" si="18"/>
        <v>801.16511196497868</v>
      </c>
      <c r="N71" s="81">
        <f t="shared" si="18"/>
        <v>0</v>
      </c>
      <c r="O71" s="81">
        <f t="shared" si="18"/>
        <v>0</v>
      </c>
      <c r="P71" s="81">
        <f t="shared" si="18"/>
        <v>0</v>
      </c>
      <c r="Q71" s="81">
        <f t="shared" si="18"/>
        <v>0</v>
      </c>
      <c r="R71" s="81">
        <f t="shared" si="18"/>
        <v>0</v>
      </c>
      <c r="S71" s="81">
        <f t="shared" si="18"/>
        <v>0</v>
      </c>
      <c r="T71" s="81">
        <f t="shared" si="18"/>
        <v>0</v>
      </c>
      <c r="U71" s="81">
        <f t="shared" si="18"/>
        <v>0</v>
      </c>
      <c r="V71" s="81">
        <f t="shared" si="18"/>
        <v>0</v>
      </c>
      <c r="W71" s="81">
        <f>SUM(W63:W70)</f>
        <v>1081.7052000000001</v>
      </c>
      <c r="X71" s="81">
        <f>SUM(X63:X70)</f>
        <v>1882.8703119649788</v>
      </c>
      <c r="Y71" s="81">
        <f>SUM(Y63:Y70)</f>
        <v>801.16511196497868</v>
      </c>
      <c r="Z71" s="82">
        <f t="shared" si="15"/>
        <v>5.82</v>
      </c>
      <c r="AA71" s="82">
        <f t="shared" si="15"/>
        <v>7.045767485647767</v>
      </c>
      <c r="AC71" s="8"/>
    </row>
    <row r="72" spans="1:29" ht="15" customHeight="1" x14ac:dyDescent="0.25">
      <c r="A72" s="4">
        <v>68</v>
      </c>
      <c r="B72" s="91" t="s">
        <v>99</v>
      </c>
      <c r="C72" s="73"/>
      <c r="D72" s="4"/>
      <c r="E72" s="75">
        <v>0</v>
      </c>
      <c r="F72" s="75">
        <v>0</v>
      </c>
      <c r="G72" s="75">
        <f t="shared" si="1"/>
        <v>0</v>
      </c>
      <c r="H72" s="75">
        <v>1166.0166666666667</v>
      </c>
      <c r="I72" s="75">
        <v>1099.8057377999999</v>
      </c>
      <c r="J72" s="75">
        <f t="shared" si="2"/>
        <v>-66.210928866666791</v>
      </c>
      <c r="K72" s="75">
        <v>0</v>
      </c>
      <c r="L72" s="75">
        <v>0</v>
      </c>
      <c r="M72" s="75">
        <f t="shared" si="3"/>
        <v>0</v>
      </c>
      <c r="N72" s="75"/>
      <c r="O72" s="75">
        <v>0</v>
      </c>
      <c r="P72" s="75">
        <f t="shared" si="4"/>
        <v>0</v>
      </c>
      <c r="Q72" s="75"/>
      <c r="R72" s="75">
        <v>0</v>
      </c>
      <c r="S72" s="75">
        <f t="shared" si="5"/>
        <v>0</v>
      </c>
      <c r="T72" s="75"/>
      <c r="U72" s="75">
        <v>56.453388721300001</v>
      </c>
      <c r="V72" s="75">
        <f t="shared" si="6"/>
        <v>56.453388721300001</v>
      </c>
      <c r="W72" s="75">
        <f t="shared" si="7"/>
        <v>1166.0166666666667</v>
      </c>
      <c r="X72" s="75">
        <f t="shared" si="7"/>
        <v>1156.2591265212998</v>
      </c>
      <c r="Y72" s="75">
        <f t="shared" si="8"/>
        <v>-9.7575401453668746</v>
      </c>
      <c r="Z72" s="76">
        <f t="shared" si="15"/>
        <v>0</v>
      </c>
      <c r="AA72" s="76">
        <f t="shared" si="15"/>
        <v>0</v>
      </c>
      <c r="AC72" s="8"/>
    </row>
    <row r="73" spans="1:29" ht="15" customHeight="1" x14ac:dyDescent="0.25">
      <c r="A73" s="4">
        <f>A72+1</f>
        <v>69</v>
      </c>
      <c r="B73" s="91" t="s">
        <v>100</v>
      </c>
      <c r="C73" s="73"/>
      <c r="D73" s="4"/>
      <c r="E73" s="75">
        <v>0</v>
      </c>
      <c r="F73" s="75">
        <v>0</v>
      </c>
      <c r="G73" s="75">
        <f t="shared" si="1"/>
        <v>0</v>
      </c>
      <c r="H73" s="75">
        <v>40.241666666666667</v>
      </c>
      <c r="I73" s="75">
        <v>109.32062570109998</v>
      </c>
      <c r="J73" s="75">
        <f t="shared" si="2"/>
        <v>69.078959034433325</v>
      </c>
      <c r="K73" s="75">
        <v>0</v>
      </c>
      <c r="L73" s="75">
        <v>0</v>
      </c>
      <c r="M73" s="75">
        <f t="shared" si="3"/>
        <v>0</v>
      </c>
      <c r="N73" s="75"/>
      <c r="O73" s="75">
        <v>0</v>
      </c>
      <c r="P73" s="75">
        <f t="shared" si="4"/>
        <v>0</v>
      </c>
      <c r="Q73" s="75"/>
      <c r="R73" s="75">
        <v>0</v>
      </c>
      <c r="S73" s="75">
        <f t="shared" si="5"/>
        <v>0</v>
      </c>
      <c r="T73" s="75"/>
      <c r="U73" s="75">
        <v>0</v>
      </c>
      <c r="V73" s="75">
        <f t="shared" si="6"/>
        <v>0</v>
      </c>
      <c r="W73" s="75">
        <f t="shared" si="7"/>
        <v>40.241666666666667</v>
      </c>
      <c r="X73" s="75">
        <f t="shared" si="7"/>
        <v>109.32062570109998</v>
      </c>
      <c r="Y73" s="75">
        <f t="shared" si="8"/>
        <v>69.078959034433325</v>
      </c>
      <c r="Z73" s="76">
        <f t="shared" si="15"/>
        <v>0</v>
      </c>
      <c r="AA73" s="76">
        <f t="shared" si="15"/>
        <v>0</v>
      </c>
      <c r="AC73" s="8"/>
    </row>
    <row r="74" spans="1:29" ht="15" customHeight="1" x14ac:dyDescent="0.25">
      <c r="A74" s="4">
        <f>A73+1</f>
        <v>70</v>
      </c>
      <c r="B74" s="91" t="s">
        <v>101</v>
      </c>
      <c r="C74" s="73"/>
      <c r="D74" s="4"/>
      <c r="E74" s="75">
        <v>0</v>
      </c>
      <c r="F74" s="75">
        <v>0</v>
      </c>
      <c r="G74" s="75">
        <f t="shared" si="1"/>
        <v>0</v>
      </c>
      <c r="H74" s="75">
        <v>544.125</v>
      </c>
      <c r="I74" s="75">
        <v>372.69449145759995</v>
      </c>
      <c r="J74" s="75">
        <f t="shared" si="2"/>
        <v>-171.43050854240005</v>
      </c>
      <c r="K74" s="75">
        <v>0</v>
      </c>
      <c r="L74" s="75">
        <v>0</v>
      </c>
      <c r="M74" s="75">
        <f t="shared" si="3"/>
        <v>0</v>
      </c>
      <c r="N74" s="75"/>
      <c r="O74" s="75">
        <v>0</v>
      </c>
      <c r="P74" s="75">
        <f t="shared" si="4"/>
        <v>0</v>
      </c>
      <c r="Q74" s="75"/>
      <c r="R74" s="75">
        <v>0</v>
      </c>
      <c r="S74" s="75">
        <f t="shared" si="5"/>
        <v>0</v>
      </c>
      <c r="T74" s="75"/>
      <c r="U74" s="75">
        <v>0</v>
      </c>
      <c r="V74" s="75">
        <f t="shared" si="6"/>
        <v>0</v>
      </c>
      <c r="W74" s="75">
        <f t="shared" si="7"/>
        <v>544.125</v>
      </c>
      <c r="X74" s="75">
        <f t="shared" si="7"/>
        <v>372.69449145759995</v>
      </c>
      <c r="Y74" s="75">
        <f t="shared" si="8"/>
        <v>-171.43050854240005</v>
      </c>
      <c r="Z74" s="76">
        <f t="shared" si="15"/>
        <v>0</v>
      </c>
      <c r="AA74" s="76">
        <f t="shared" si="15"/>
        <v>0</v>
      </c>
      <c r="AC74" s="8"/>
    </row>
    <row r="75" spans="1:29" ht="15" customHeight="1" x14ac:dyDescent="0.25">
      <c r="A75" s="89">
        <f>A74+1</f>
        <v>71</v>
      </c>
      <c r="B75" s="91" t="s">
        <v>102</v>
      </c>
      <c r="C75" s="73"/>
      <c r="D75" s="4"/>
      <c r="E75" s="75">
        <v>0</v>
      </c>
      <c r="F75" s="75">
        <v>0</v>
      </c>
      <c r="G75" s="75">
        <f t="shared" si="1"/>
        <v>0</v>
      </c>
      <c r="H75" s="75">
        <v>1.6416666666666666</v>
      </c>
      <c r="I75" s="75">
        <v>1.6013329703999999</v>
      </c>
      <c r="J75" s="75">
        <f t="shared" si="2"/>
        <v>-4.0333696266666719E-2</v>
      </c>
      <c r="K75" s="75">
        <v>0</v>
      </c>
      <c r="L75" s="75">
        <v>0</v>
      </c>
      <c r="M75" s="75">
        <f t="shared" si="3"/>
        <v>0</v>
      </c>
      <c r="N75" s="75"/>
      <c r="O75" s="75">
        <v>0</v>
      </c>
      <c r="P75" s="75">
        <f t="shared" si="4"/>
        <v>0</v>
      </c>
      <c r="Q75" s="75"/>
      <c r="R75" s="75">
        <v>0</v>
      </c>
      <c r="S75" s="75">
        <f t="shared" si="5"/>
        <v>0</v>
      </c>
      <c r="T75" s="75"/>
      <c r="U75" s="75">
        <v>0</v>
      </c>
      <c r="V75" s="75">
        <f t="shared" si="6"/>
        <v>0</v>
      </c>
      <c r="W75" s="75">
        <f t="shared" si="7"/>
        <v>1.6416666666666666</v>
      </c>
      <c r="X75" s="75">
        <f t="shared" si="7"/>
        <v>1.6013329703999999</v>
      </c>
      <c r="Y75" s="75">
        <f t="shared" si="8"/>
        <v>-4.0333696266666719E-2</v>
      </c>
      <c r="Z75" s="76">
        <f t="shared" si="15"/>
        <v>0</v>
      </c>
      <c r="AA75" s="76">
        <f t="shared" si="15"/>
        <v>0</v>
      </c>
      <c r="AC75" s="8"/>
    </row>
    <row r="76" spans="1:29" ht="25.5" x14ac:dyDescent="0.25">
      <c r="A76" s="77">
        <f>A75+1</f>
        <v>72</v>
      </c>
      <c r="B76" s="92" t="s">
        <v>103</v>
      </c>
      <c r="C76" s="79"/>
      <c r="D76" s="90"/>
      <c r="E76" s="81">
        <f>SUM(E72:E75)</f>
        <v>0</v>
      </c>
      <c r="F76" s="81">
        <f t="shared" ref="F76:Y76" si="19">SUM(F72:F75)</f>
        <v>0</v>
      </c>
      <c r="G76" s="81">
        <f t="shared" si="19"/>
        <v>0</v>
      </c>
      <c r="H76" s="81">
        <f t="shared" si="19"/>
        <v>1752.0249999999999</v>
      </c>
      <c r="I76" s="81">
        <f t="shared" si="19"/>
        <v>1583.4221879290999</v>
      </c>
      <c r="J76" s="81">
        <f t="shared" si="19"/>
        <v>-168.60281207090017</v>
      </c>
      <c r="K76" s="81">
        <f t="shared" si="19"/>
        <v>0</v>
      </c>
      <c r="L76" s="81">
        <f t="shared" si="19"/>
        <v>0</v>
      </c>
      <c r="M76" s="81">
        <f t="shared" si="19"/>
        <v>0</v>
      </c>
      <c r="N76" s="81">
        <f t="shared" si="19"/>
        <v>0</v>
      </c>
      <c r="O76" s="81">
        <f t="shared" si="19"/>
        <v>0</v>
      </c>
      <c r="P76" s="81">
        <f t="shared" si="19"/>
        <v>0</v>
      </c>
      <c r="Q76" s="81">
        <f t="shared" si="19"/>
        <v>0</v>
      </c>
      <c r="R76" s="81">
        <f t="shared" si="19"/>
        <v>0</v>
      </c>
      <c r="S76" s="81">
        <f t="shared" si="19"/>
        <v>0</v>
      </c>
      <c r="T76" s="81">
        <f t="shared" si="19"/>
        <v>0</v>
      </c>
      <c r="U76" s="81">
        <f t="shared" si="19"/>
        <v>56.453388721300001</v>
      </c>
      <c r="V76" s="81">
        <f t="shared" si="19"/>
        <v>56.453388721300001</v>
      </c>
      <c r="W76" s="81">
        <f t="shared" si="19"/>
        <v>1752.0249999999999</v>
      </c>
      <c r="X76" s="81">
        <f t="shared" si="19"/>
        <v>1639.8755766503998</v>
      </c>
      <c r="Y76" s="81">
        <f t="shared" si="19"/>
        <v>-112.14942334960027</v>
      </c>
      <c r="Z76" s="82">
        <f t="shared" si="15"/>
        <v>0</v>
      </c>
      <c r="AA76" s="82">
        <f t="shared" si="15"/>
        <v>0</v>
      </c>
      <c r="AC76" s="8"/>
    </row>
    <row r="77" spans="1:29" ht="12.75" x14ac:dyDescent="0.25">
      <c r="A77" s="77">
        <v>73</v>
      </c>
      <c r="B77" s="93" t="s">
        <v>104</v>
      </c>
      <c r="C77" s="79"/>
      <c r="D77" s="90"/>
      <c r="E77" s="81">
        <f t="shared" ref="E77:Y77" si="20">E12+E23+E45+E49+E56+E62+E71+E76+E51</f>
        <v>2785.0200000000004</v>
      </c>
      <c r="F77" s="81">
        <f t="shared" si="20"/>
        <v>2614.4622695547732</v>
      </c>
      <c r="G77" s="81">
        <f t="shared" si="20"/>
        <v>-170.55773044522641</v>
      </c>
      <c r="H77" s="81">
        <f t="shared" si="20"/>
        <v>4808.3166666666657</v>
      </c>
      <c r="I77" s="81">
        <f t="shared" si="20"/>
        <v>4633.3469632957331</v>
      </c>
      <c r="J77" s="81">
        <f t="shared" si="20"/>
        <v>-174.96970337093367</v>
      </c>
      <c r="K77" s="81">
        <f t="shared" si="20"/>
        <v>10425.645600000002</v>
      </c>
      <c r="L77" s="81">
        <f t="shared" si="20"/>
        <v>11443.732303127339</v>
      </c>
      <c r="M77" s="81">
        <f t="shared" si="20"/>
        <v>1018.0867031273386</v>
      </c>
      <c r="N77" s="81">
        <f t="shared" si="20"/>
        <v>0</v>
      </c>
      <c r="O77" s="81">
        <f t="shared" si="20"/>
        <v>0</v>
      </c>
      <c r="P77" s="81">
        <f t="shared" si="20"/>
        <v>0</v>
      </c>
      <c r="Q77" s="81">
        <f t="shared" si="20"/>
        <v>0</v>
      </c>
      <c r="R77" s="81">
        <f t="shared" si="20"/>
        <v>0</v>
      </c>
      <c r="S77" s="81">
        <f t="shared" si="20"/>
        <v>0</v>
      </c>
      <c r="T77" s="81">
        <f t="shared" si="20"/>
        <v>0</v>
      </c>
      <c r="U77" s="81">
        <f t="shared" si="20"/>
        <v>76.157292312053571</v>
      </c>
      <c r="V77" s="81">
        <f t="shared" si="20"/>
        <v>76.157292312053571</v>
      </c>
      <c r="W77" s="81">
        <f t="shared" si="20"/>
        <v>15233.962266666666</v>
      </c>
      <c r="X77" s="81">
        <f t="shared" si="20"/>
        <v>16153.236558735127</v>
      </c>
      <c r="Y77" s="81">
        <f t="shared" si="20"/>
        <v>919.27429206845829</v>
      </c>
      <c r="Z77" s="82">
        <f t="shared" si="15"/>
        <v>5.4699651229314918</v>
      </c>
      <c r="AA77" s="82">
        <f t="shared" si="15"/>
        <v>6.1784163982163429</v>
      </c>
      <c r="AC77" s="8"/>
    </row>
    <row r="78" spans="1:29" ht="51" x14ac:dyDescent="0.25">
      <c r="A78" s="89">
        <v>74</v>
      </c>
      <c r="B78" s="94" t="s">
        <v>105</v>
      </c>
      <c r="C78" s="73"/>
      <c r="D78" s="4"/>
      <c r="E78" s="75">
        <v>0</v>
      </c>
      <c r="F78" s="75">
        <v>0</v>
      </c>
      <c r="G78" s="75">
        <f>F78-E78</f>
        <v>0</v>
      </c>
      <c r="H78" s="75">
        <v>0</v>
      </c>
      <c r="I78" s="75">
        <v>296.42293637800003</v>
      </c>
      <c r="J78" s="75">
        <f>I78-H78</f>
        <v>296.42293637800003</v>
      </c>
      <c r="K78" s="75">
        <v>0</v>
      </c>
      <c r="L78" s="75">
        <v>363.67817600000001</v>
      </c>
      <c r="M78" s="75">
        <f>L78-K78</f>
        <v>363.67817600000001</v>
      </c>
      <c r="N78" s="75"/>
      <c r="O78" s="75"/>
      <c r="P78" s="75">
        <f>O78-N78</f>
        <v>0</v>
      </c>
      <c r="Q78" s="75"/>
      <c r="R78" s="75"/>
      <c r="S78" s="75">
        <f>R78-Q78</f>
        <v>0</v>
      </c>
      <c r="T78" s="75"/>
      <c r="U78" s="75"/>
      <c r="V78" s="75">
        <f>U78-T78</f>
        <v>0</v>
      </c>
      <c r="W78" s="75">
        <f>T78+Q78+N78+K78+H78</f>
        <v>0</v>
      </c>
      <c r="X78" s="75">
        <f>U78+R78+O78+L78+I78</f>
        <v>660.10111237800004</v>
      </c>
      <c r="Y78" s="75">
        <f>X78-W78</f>
        <v>660.10111237800004</v>
      </c>
      <c r="Z78" s="76">
        <f t="shared" si="15"/>
        <v>0</v>
      </c>
      <c r="AA78" s="76">
        <f t="shared" si="15"/>
        <v>0</v>
      </c>
      <c r="AC78" s="8"/>
    </row>
    <row r="79" spans="1:29" ht="12.75" x14ac:dyDescent="0.25">
      <c r="A79" s="77">
        <v>75</v>
      </c>
      <c r="B79" s="93" t="s">
        <v>166</v>
      </c>
      <c r="C79" s="79"/>
      <c r="D79" s="90"/>
      <c r="E79" s="81">
        <f t="shared" ref="E79:Y79" si="21">SUM(E77:E78)</f>
        <v>2785.0200000000004</v>
      </c>
      <c r="F79" s="81">
        <f t="shared" si="21"/>
        <v>2614.4622695547732</v>
      </c>
      <c r="G79" s="81">
        <f t="shared" si="21"/>
        <v>-170.55773044522641</v>
      </c>
      <c r="H79" s="95">
        <f t="shared" si="21"/>
        <v>4808.3166666666657</v>
      </c>
      <c r="I79" s="81">
        <f t="shared" si="21"/>
        <v>4929.7698996737327</v>
      </c>
      <c r="J79" s="81">
        <f t="shared" si="21"/>
        <v>121.45323300706636</v>
      </c>
      <c r="K79" s="81">
        <f t="shared" si="21"/>
        <v>10425.645600000002</v>
      </c>
      <c r="L79" s="81">
        <f t="shared" si="21"/>
        <v>11807.410479127338</v>
      </c>
      <c r="M79" s="81">
        <f t="shared" si="21"/>
        <v>1381.7648791273386</v>
      </c>
      <c r="N79" s="81">
        <f t="shared" si="21"/>
        <v>0</v>
      </c>
      <c r="O79" s="81">
        <f t="shared" si="21"/>
        <v>0</v>
      </c>
      <c r="P79" s="81">
        <f t="shared" si="21"/>
        <v>0</v>
      </c>
      <c r="Q79" s="81">
        <f t="shared" si="21"/>
        <v>0</v>
      </c>
      <c r="R79" s="81">
        <f t="shared" si="21"/>
        <v>0</v>
      </c>
      <c r="S79" s="81">
        <f t="shared" si="21"/>
        <v>0</v>
      </c>
      <c r="T79" s="81">
        <f t="shared" si="21"/>
        <v>0</v>
      </c>
      <c r="U79" s="81">
        <f t="shared" si="21"/>
        <v>76.157292312053571</v>
      </c>
      <c r="V79" s="81">
        <f t="shared" si="21"/>
        <v>76.157292312053571</v>
      </c>
      <c r="W79" s="81">
        <f t="shared" si="21"/>
        <v>15233.962266666666</v>
      </c>
      <c r="X79" s="81">
        <f t="shared" si="21"/>
        <v>16813.337671113128</v>
      </c>
      <c r="Y79" s="81">
        <f t="shared" si="21"/>
        <v>1579.3754044464583</v>
      </c>
      <c r="Z79" s="82">
        <f t="shared" si="15"/>
        <v>5.4699651229314918</v>
      </c>
      <c r="AA79" s="82">
        <f t="shared" si="15"/>
        <v>6.4308970402454246</v>
      </c>
      <c r="AB79" s="10">
        <f>AA79-Z79</f>
        <v>0.96093191731393279</v>
      </c>
    </row>
    <row r="80" spans="1:29" ht="21" customHeight="1" x14ac:dyDescent="0.25"/>
    <row r="81" spans="13:27" ht="21" customHeight="1" x14ac:dyDescent="0.25">
      <c r="V81" s="8"/>
      <c r="X81" s="11"/>
    </row>
    <row r="82" spans="13:27" ht="21" customHeight="1" x14ac:dyDescent="0.25">
      <c r="M82" s="12">
        <v>1</v>
      </c>
      <c r="N82" s="98" t="s">
        <v>118</v>
      </c>
      <c r="O82" s="98"/>
      <c r="P82" s="98"/>
      <c r="Q82" s="98"/>
      <c r="R82" s="98"/>
      <c r="S82" s="98"/>
      <c r="T82" s="98"/>
      <c r="U82" s="98"/>
      <c r="V82" s="98"/>
      <c r="W82" s="98"/>
      <c r="X82" s="13" t="s">
        <v>119</v>
      </c>
      <c r="Y82" s="14">
        <f>+X79/F79</f>
        <v>6.4308970402454246</v>
      </c>
    </row>
    <row r="83" spans="13:27" ht="21" customHeight="1" x14ac:dyDescent="0.25">
      <c r="M83" s="15">
        <v>2</v>
      </c>
      <c r="N83" s="98" t="s">
        <v>120</v>
      </c>
      <c r="O83" s="98"/>
      <c r="P83" s="98"/>
      <c r="Q83" s="98"/>
      <c r="R83" s="98"/>
      <c r="S83" s="98"/>
      <c r="T83" s="98"/>
      <c r="U83" s="98"/>
      <c r="V83" s="98"/>
      <c r="W83" s="98"/>
      <c r="X83" s="13" t="s">
        <v>119</v>
      </c>
      <c r="Y83" s="14">
        <f>+W79/E79</f>
        <v>5.4699651229314918</v>
      </c>
    </row>
    <row r="84" spans="13:27" ht="21" customHeight="1" x14ac:dyDescent="0.25">
      <c r="M84" s="12">
        <v>3</v>
      </c>
      <c r="N84" s="98" t="s">
        <v>121</v>
      </c>
      <c r="O84" s="98"/>
      <c r="P84" s="98"/>
      <c r="Q84" s="98"/>
      <c r="R84" s="98"/>
      <c r="S84" s="98"/>
      <c r="T84" s="98"/>
      <c r="U84" s="98"/>
      <c r="V84" s="98"/>
      <c r="W84" s="98"/>
      <c r="X84" s="13" t="s">
        <v>119</v>
      </c>
      <c r="Y84" s="16">
        <v>8.9099999999999999E-2</v>
      </c>
    </row>
    <row r="85" spans="13:27" ht="21" customHeight="1" x14ac:dyDescent="0.25">
      <c r="M85" s="15">
        <v>4</v>
      </c>
      <c r="N85" s="98" t="s">
        <v>122</v>
      </c>
      <c r="O85" s="98"/>
      <c r="P85" s="98"/>
      <c r="Q85" s="98"/>
      <c r="R85" s="98"/>
      <c r="S85" s="98"/>
      <c r="T85" s="98"/>
      <c r="U85" s="98"/>
      <c r="V85" s="98"/>
      <c r="W85" s="98"/>
      <c r="X85" s="13" t="s">
        <v>119</v>
      </c>
      <c r="Y85" s="16">
        <v>8.3900000000000002E-2</v>
      </c>
      <c r="AA85" s="10"/>
    </row>
    <row r="86" spans="13:27" ht="15.75" x14ac:dyDescent="0.25">
      <c r="M86" s="12">
        <v>5</v>
      </c>
      <c r="N86" s="98" t="s">
        <v>123</v>
      </c>
      <c r="O86" s="98"/>
      <c r="P86" s="98"/>
      <c r="Q86" s="98"/>
      <c r="R86" s="98"/>
      <c r="S86" s="98"/>
      <c r="T86" s="98"/>
      <c r="U86" s="98"/>
      <c r="V86" s="98"/>
      <c r="W86" s="98"/>
      <c r="X86" s="13" t="s">
        <v>119</v>
      </c>
      <c r="Y86" s="17">
        <f>+MIN(Y84,Y85)*100</f>
        <v>8.39</v>
      </c>
    </row>
    <row r="87" spans="13:27" ht="33.75" customHeight="1" x14ac:dyDescent="0.25">
      <c r="M87" s="18">
        <v>6</v>
      </c>
      <c r="N87" s="99" t="s">
        <v>124</v>
      </c>
      <c r="O87" s="99"/>
      <c r="P87" s="99"/>
      <c r="Q87" s="99"/>
      <c r="R87" s="99"/>
      <c r="S87" s="99"/>
      <c r="T87" s="99"/>
      <c r="U87" s="99"/>
      <c r="V87" s="99"/>
      <c r="W87" s="99"/>
      <c r="X87" s="13" t="s">
        <v>119</v>
      </c>
      <c r="Y87" s="14">
        <f>+(Y82-Y83)/(1-(Y86/100))</f>
        <v>1.0489377986179813</v>
      </c>
      <c r="AA87" s="8"/>
    </row>
    <row r="88" spans="13:27" ht="21" customHeight="1" x14ac:dyDescent="0.25">
      <c r="M88" s="12">
        <v>7</v>
      </c>
      <c r="N88" s="98" t="s">
        <v>125</v>
      </c>
      <c r="O88" s="98"/>
      <c r="P88" s="98"/>
      <c r="Q88" s="98"/>
      <c r="R88" s="98"/>
      <c r="S88" s="98"/>
      <c r="T88" s="98"/>
      <c r="U88" s="98"/>
      <c r="V88" s="98"/>
      <c r="W88" s="98"/>
      <c r="X88" s="13" t="s">
        <v>119</v>
      </c>
      <c r="Y88" s="19">
        <v>8.6999999999999994E-2</v>
      </c>
    </row>
    <row r="89" spans="13:27" ht="21" customHeight="1" x14ac:dyDescent="0.25">
      <c r="M89" s="12">
        <v>8</v>
      </c>
      <c r="N89" s="98" t="s">
        <v>126</v>
      </c>
      <c r="O89" s="98"/>
      <c r="P89" s="98"/>
      <c r="Q89" s="98"/>
      <c r="R89" s="98"/>
      <c r="S89" s="98"/>
      <c r="T89" s="98"/>
      <c r="U89" s="98"/>
      <c r="V89" s="98"/>
      <c r="W89" s="98"/>
      <c r="X89" s="13" t="s">
        <v>119</v>
      </c>
      <c r="Y89" s="17">
        <v>2380.985830749446</v>
      </c>
    </row>
    <row r="90" spans="13:27" ht="21" customHeight="1" x14ac:dyDescent="0.25">
      <c r="M90" s="12">
        <v>9</v>
      </c>
      <c r="N90" s="98" t="s">
        <v>127</v>
      </c>
      <c r="O90" s="98"/>
      <c r="P90" s="98"/>
      <c r="Q90" s="98"/>
      <c r="R90" s="98"/>
      <c r="S90" s="98"/>
      <c r="T90" s="98"/>
      <c r="U90" s="98"/>
      <c r="V90" s="98"/>
      <c r="W90" s="98"/>
      <c r="X90" s="13" t="s">
        <v>119</v>
      </c>
      <c r="Y90" s="17">
        <f>+Y89*Y87</f>
        <v>2497.5060358469295</v>
      </c>
    </row>
    <row r="91" spans="13:27" ht="21" customHeight="1" x14ac:dyDescent="0.25">
      <c r="M91" s="12">
        <v>10</v>
      </c>
      <c r="N91" s="98" t="s">
        <v>128</v>
      </c>
      <c r="O91" s="98"/>
      <c r="P91" s="98"/>
      <c r="Q91" s="98"/>
      <c r="R91" s="98"/>
      <c r="S91" s="98"/>
      <c r="T91" s="98"/>
      <c r="U91" s="98"/>
      <c r="V91" s="98"/>
      <c r="W91" s="98"/>
      <c r="X91" s="13" t="s">
        <v>119</v>
      </c>
      <c r="Y91" s="17">
        <f>+Y79</f>
        <v>1579.3754044464583</v>
      </c>
    </row>
    <row r="92" spans="13:27" ht="21" customHeight="1" x14ac:dyDescent="0.25">
      <c r="M92" s="12">
        <v>11</v>
      </c>
      <c r="N92" s="98" t="s">
        <v>129</v>
      </c>
      <c r="O92" s="98"/>
      <c r="P92" s="98"/>
      <c r="Q92" s="98"/>
      <c r="R92" s="98"/>
      <c r="S92" s="98"/>
      <c r="T92" s="98"/>
      <c r="U92" s="98"/>
      <c r="V92" s="98"/>
      <c r="W92" s="98"/>
      <c r="X92" s="13" t="s">
        <v>119</v>
      </c>
      <c r="Y92" s="17">
        <f>+F79</f>
        <v>2614.4622695547732</v>
      </c>
    </row>
    <row r="93" spans="13:27" ht="20.100000000000001" customHeight="1" x14ac:dyDescent="0.25">
      <c r="M93" s="12">
        <v>12</v>
      </c>
      <c r="N93" s="98" t="s">
        <v>130</v>
      </c>
      <c r="O93" s="98"/>
      <c r="P93" s="98"/>
      <c r="Q93" s="98"/>
      <c r="R93" s="98"/>
      <c r="S93" s="98"/>
      <c r="T93" s="98"/>
      <c r="U93" s="98"/>
      <c r="V93" s="98"/>
      <c r="W93" s="98"/>
      <c r="X93" s="13" t="s">
        <v>119</v>
      </c>
      <c r="Y93" s="17">
        <f>+Y89/(1-Y88)</f>
        <v>2607.8705703717919</v>
      </c>
    </row>
    <row r="94" spans="13:27" ht="20.100000000000001" customHeight="1" x14ac:dyDescent="0.25">
      <c r="M94" s="12">
        <v>13</v>
      </c>
      <c r="N94" s="98" t="s">
        <v>131</v>
      </c>
      <c r="O94" s="98"/>
      <c r="P94" s="98"/>
      <c r="Q94" s="98"/>
      <c r="R94" s="98"/>
      <c r="S94" s="98"/>
      <c r="T94" s="98"/>
      <c r="U94" s="98"/>
      <c r="V94" s="98"/>
      <c r="W94" s="98"/>
      <c r="X94" s="13" t="s">
        <v>119</v>
      </c>
      <c r="Y94" s="17">
        <f>+Y89/(1-Y85)</f>
        <v>2599.045770930516</v>
      </c>
    </row>
    <row r="95" spans="13:27" ht="20.100000000000001" customHeight="1" x14ac:dyDescent="0.25">
      <c r="M95" s="12">
        <v>14</v>
      </c>
      <c r="N95" s="98" t="s">
        <v>132</v>
      </c>
      <c r="O95" s="98"/>
      <c r="P95" s="98"/>
      <c r="Q95" s="98"/>
      <c r="R95" s="98"/>
      <c r="S95" s="98"/>
      <c r="T95" s="98"/>
      <c r="U95" s="98"/>
      <c r="V95" s="98"/>
      <c r="W95" s="98"/>
      <c r="X95" s="13" t="s">
        <v>119</v>
      </c>
      <c r="Y95" s="17">
        <f>+MIN(Y93,Y94,Y92)</f>
        <v>2599.045770930516</v>
      </c>
    </row>
    <row r="96" spans="13:27" ht="20.100000000000001" customHeight="1" x14ac:dyDescent="0.25">
      <c r="M96" s="12">
        <v>15</v>
      </c>
      <c r="N96" s="98" t="s">
        <v>133</v>
      </c>
      <c r="O96" s="98"/>
      <c r="P96" s="98"/>
      <c r="Q96" s="98"/>
      <c r="R96" s="98"/>
      <c r="S96" s="98"/>
      <c r="T96" s="98"/>
      <c r="U96" s="98"/>
      <c r="V96" s="98"/>
      <c r="W96" s="98"/>
      <c r="X96" s="13" t="s">
        <v>119</v>
      </c>
      <c r="Y96" s="17">
        <f>+Y95*Y82</f>
        <v>16714.195755739442</v>
      </c>
    </row>
    <row r="97" spans="13:25" ht="20.100000000000001" customHeight="1" x14ac:dyDescent="0.25">
      <c r="M97" s="12">
        <v>16</v>
      </c>
      <c r="N97" s="98" t="s">
        <v>134</v>
      </c>
      <c r="O97" s="98"/>
      <c r="P97" s="98"/>
      <c r="Q97" s="98"/>
      <c r="R97" s="98"/>
      <c r="S97" s="98"/>
      <c r="T97" s="98"/>
      <c r="U97" s="98"/>
      <c r="V97" s="98"/>
      <c r="W97" s="98"/>
      <c r="X97" s="13" t="s">
        <v>119</v>
      </c>
      <c r="Y97" s="17">
        <f>+Y96-W79</f>
        <v>1480.2334890727761</v>
      </c>
    </row>
    <row r="98" spans="13:25" ht="20.100000000000001" customHeight="1" x14ac:dyDescent="0.25">
      <c r="M98" s="18">
        <v>17</v>
      </c>
      <c r="N98" s="99" t="s">
        <v>135</v>
      </c>
      <c r="O98" s="99"/>
      <c r="P98" s="99"/>
      <c r="Q98" s="99"/>
      <c r="R98" s="99"/>
      <c r="S98" s="99"/>
      <c r="T98" s="99"/>
      <c r="U98" s="99"/>
      <c r="V98" s="99"/>
      <c r="W98" s="99"/>
      <c r="X98" s="13" t="s">
        <v>119</v>
      </c>
      <c r="Y98" s="14">
        <f>+Y97/Y89</f>
        <v>0.62168933135013804</v>
      </c>
    </row>
    <row r="99" spans="13:25" ht="20.100000000000001" customHeight="1" x14ac:dyDescent="0.25">
      <c r="M99" s="12">
        <v>18</v>
      </c>
      <c r="N99" s="98" t="s">
        <v>136</v>
      </c>
      <c r="O99" s="98"/>
      <c r="P99" s="98"/>
      <c r="Q99" s="98"/>
      <c r="R99" s="98"/>
      <c r="S99" s="98"/>
      <c r="T99" s="98"/>
      <c r="U99" s="98"/>
      <c r="V99" s="98"/>
      <c r="W99" s="98"/>
      <c r="X99" s="13" t="s">
        <v>119</v>
      </c>
      <c r="Y99" s="14">
        <v>0.4</v>
      </c>
    </row>
  </sheetData>
  <autoFilter ref="B1:B84" xr:uid="{BE91DC07-1F2A-4A7B-AAC5-2902F75D520A}"/>
  <mergeCells count="33">
    <mergeCell ref="C16:C18"/>
    <mergeCell ref="C21:C22"/>
    <mergeCell ref="A1:AA1"/>
    <mergeCell ref="A2:A4"/>
    <mergeCell ref="B2:B4"/>
    <mergeCell ref="C2:C4"/>
    <mergeCell ref="D2:D4"/>
    <mergeCell ref="E2:G3"/>
    <mergeCell ref="H2:Y2"/>
    <mergeCell ref="H3:J3"/>
    <mergeCell ref="K3:M3"/>
    <mergeCell ref="N3:P3"/>
    <mergeCell ref="Q3:S3"/>
    <mergeCell ref="T3:V3"/>
    <mergeCell ref="W3:Y3"/>
    <mergeCell ref="N82:W82"/>
    <mergeCell ref="N83:W83"/>
    <mergeCell ref="N84:W84"/>
    <mergeCell ref="N85:W85"/>
    <mergeCell ref="N86:W86"/>
    <mergeCell ref="N87:W87"/>
    <mergeCell ref="N88:W88"/>
    <mergeCell ref="N89:W89"/>
    <mergeCell ref="N90:W90"/>
    <mergeCell ref="N91:W91"/>
    <mergeCell ref="N97:W97"/>
    <mergeCell ref="N98:W98"/>
    <mergeCell ref="N99:W99"/>
    <mergeCell ref="N92:W92"/>
    <mergeCell ref="N93:W93"/>
    <mergeCell ref="N94:W94"/>
    <mergeCell ref="N95:W95"/>
    <mergeCell ref="N96:W96"/>
  </mergeCells>
  <printOptions horizontalCentered="1"/>
  <pageMargins left="0.27559055118110237" right="0.27559055118110237" top="0.19685039370078741" bottom="0.19685039370078741" header="0.19685039370078741" footer="0.19685039370078741"/>
  <pageSetup paperSize="5" scale="58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6B05D-C097-4992-AB84-F98809AF8EAE}">
  <dimension ref="A1:AC99"/>
  <sheetViews>
    <sheetView showGridLines="0" view="pageBreakPreview" zoomScale="60" zoomScaleNormal="115" workbookViewId="0">
      <pane ySplit="4" topLeftCell="A56" activePane="bottomLeft" state="frozen"/>
      <selection activeCell="V32" sqref="V32"/>
      <selection pane="bottomLeft" activeCell="V32" sqref="V32"/>
    </sheetView>
  </sheetViews>
  <sheetFormatPr defaultRowHeight="12" x14ac:dyDescent="0.25"/>
  <cols>
    <col min="1" max="1" width="6.7109375" style="7" customWidth="1"/>
    <col min="2" max="2" width="26" style="7" customWidth="1"/>
    <col min="3" max="3" width="6.7109375" style="7" customWidth="1"/>
    <col min="4" max="4" width="8" style="7" bestFit="1" customWidth="1"/>
    <col min="5" max="5" width="11.42578125" style="7" customWidth="1"/>
    <col min="6" max="6" width="12.5703125" style="7" customWidth="1"/>
    <col min="7" max="7" width="10.42578125" style="7" customWidth="1"/>
    <col min="8" max="8" width="13" style="7" bestFit="1" customWidth="1"/>
    <col min="9" max="9" width="9.42578125" style="7" customWidth="1"/>
    <col min="10" max="11" width="10.5703125" style="7" customWidth="1"/>
    <col min="12" max="13" width="11.28515625" style="7" customWidth="1"/>
    <col min="14" max="15" width="8" style="7" bestFit="1" customWidth="1"/>
    <col min="16" max="16" width="10.7109375" style="7" customWidth="1"/>
    <col min="17" max="18" width="8" style="7" bestFit="1" customWidth="1"/>
    <col min="19" max="19" width="9.28515625" style="7" customWidth="1"/>
    <col min="20" max="20" width="7.42578125" style="7" customWidth="1"/>
    <col min="21" max="21" width="9.7109375" style="7" customWidth="1"/>
    <col min="22" max="22" width="11.28515625" style="7" customWidth="1"/>
    <col min="23" max="23" width="13.42578125" style="7" customWidth="1"/>
    <col min="24" max="24" width="11.7109375" style="7" customWidth="1"/>
    <col min="25" max="25" width="12.5703125" style="7" customWidth="1"/>
    <col min="26" max="26" width="7.85546875" style="7" customWidth="1"/>
    <col min="27" max="27" width="8" style="7" customWidth="1"/>
    <col min="28" max="30" width="6.7109375" style="7" customWidth="1"/>
    <col min="31" max="256" width="9.140625" style="7"/>
    <col min="257" max="257" width="6.7109375" style="7" customWidth="1"/>
    <col min="258" max="258" width="26" style="7" customWidth="1"/>
    <col min="259" max="259" width="6.7109375" style="7" customWidth="1"/>
    <col min="260" max="266" width="0" style="7" hidden="1" customWidth="1"/>
    <col min="267" max="267" width="10.5703125" style="7" customWidth="1"/>
    <col min="268" max="269" width="11.28515625" style="7" customWidth="1"/>
    <col min="270" max="270" width="9.42578125" style="7" customWidth="1"/>
    <col min="271" max="271" width="10" style="7" customWidth="1"/>
    <col min="272" max="272" width="10.7109375" style="7" customWidth="1"/>
    <col min="273" max="273" width="6.7109375" style="7" customWidth="1"/>
    <col min="274" max="274" width="9.140625" style="7"/>
    <col min="275" max="275" width="9.5703125" style="7" customWidth="1"/>
    <col min="276" max="276" width="9" style="7" customWidth="1"/>
    <col min="277" max="277" width="11.140625" style="7" customWidth="1"/>
    <col min="278" max="278" width="11.28515625" style="7" customWidth="1"/>
    <col min="279" max="279" width="10.42578125" style="7" customWidth="1"/>
    <col min="280" max="280" width="11.85546875" style="7" customWidth="1"/>
    <col min="281" max="281" width="11" style="7" customWidth="1"/>
    <col min="282" max="282" width="7.85546875" style="7" customWidth="1"/>
    <col min="283" max="283" width="8" style="7" customWidth="1"/>
    <col min="284" max="286" width="6.7109375" style="7" customWidth="1"/>
    <col min="287" max="512" width="9.140625" style="7"/>
    <col min="513" max="513" width="6.7109375" style="7" customWidth="1"/>
    <col min="514" max="514" width="26" style="7" customWidth="1"/>
    <col min="515" max="515" width="6.7109375" style="7" customWidth="1"/>
    <col min="516" max="522" width="0" style="7" hidden="1" customWidth="1"/>
    <col min="523" max="523" width="10.5703125" style="7" customWidth="1"/>
    <col min="524" max="525" width="11.28515625" style="7" customWidth="1"/>
    <col min="526" max="526" width="9.42578125" style="7" customWidth="1"/>
    <col min="527" max="527" width="10" style="7" customWidth="1"/>
    <col min="528" max="528" width="10.7109375" style="7" customWidth="1"/>
    <col min="529" max="529" width="6.7109375" style="7" customWidth="1"/>
    <col min="530" max="530" width="9.140625" style="7"/>
    <col min="531" max="531" width="9.5703125" style="7" customWidth="1"/>
    <col min="532" max="532" width="9" style="7" customWidth="1"/>
    <col min="533" max="533" width="11.140625" style="7" customWidth="1"/>
    <col min="534" max="534" width="11.28515625" style="7" customWidth="1"/>
    <col min="535" max="535" width="10.42578125" style="7" customWidth="1"/>
    <col min="536" max="536" width="11.85546875" style="7" customWidth="1"/>
    <col min="537" max="537" width="11" style="7" customWidth="1"/>
    <col min="538" max="538" width="7.85546875" style="7" customWidth="1"/>
    <col min="539" max="539" width="8" style="7" customWidth="1"/>
    <col min="540" max="542" width="6.7109375" style="7" customWidth="1"/>
    <col min="543" max="768" width="9.140625" style="7"/>
    <col min="769" max="769" width="6.7109375" style="7" customWidth="1"/>
    <col min="770" max="770" width="26" style="7" customWidth="1"/>
    <col min="771" max="771" width="6.7109375" style="7" customWidth="1"/>
    <col min="772" max="778" width="0" style="7" hidden="1" customWidth="1"/>
    <col min="779" max="779" width="10.5703125" style="7" customWidth="1"/>
    <col min="780" max="781" width="11.28515625" style="7" customWidth="1"/>
    <col min="782" max="782" width="9.42578125" style="7" customWidth="1"/>
    <col min="783" max="783" width="10" style="7" customWidth="1"/>
    <col min="784" max="784" width="10.7109375" style="7" customWidth="1"/>
    <col min="785" max="785" width="6.7109375" style="7" customWidth="1"/>
    <col min="786" max="786" width="9.140625" style="7"/>
    <col min="787" max="787" width="9.5703125" style="7" customWidth="1"/>
    <col min="788" max="788" width="9" style="7" customWidth="1"/>
    <col min="789" max="789" width="11.140625" style="7" customWidth="1"/>
    <col min="790" max="790" width="11.28515625" style="7" customWidth="1"/>
    <col min="791" max="791" width="10.42578125" style="7" customWidth="1"/>
    <col min="792" max="792" width="11.85546875" style="7" customWidth="1"/>
    <col min="793" max="793" width="11" style="7" customWidth="1"/>
    <col min="794" max="794" width="7.85546875" style="7" customWidth="1"/>
    <col min="795" max="795" width="8" style="7" customWidth="1"/>
    <col min="796" max="798" width="6.7109375" style="7" customWidth="1"/>
    <col min="799" max="1024" width="9.140625" style="7"/>
    <col min="1025" max="1025" width="6.7109375" style="7" customWidth="1"/>
    <col min="1026" max="1026" width="26" style="7" customWidth="1"/>
    <col min="1027" max="1027" width="6.7109375" style="7" customWidth="1"/>
    <col min="1028" max="1034" width="0" style="7" hidden="1" customWidth="1"/>
    <col min="1035" max="1035" width="10.5703125" style="7" customWidth="1"/>
    <col min="1036" max="1037" width="11.28515625" style="7" customWidth="1"/>
    <col min="1038" max="1038" width="9.42578125" style="7" customWidth="1"/>
    <col min="1039" max="1039" width="10" style="7" customWidth="1"/>
    <col min="1040" max="1040" width="10.7109375" style="7" customWidth="1"/>
    <col min="1041" max="1041" width="6.7109375" style="7" customWidth="1"/>
    <col min="1042" max="1042" width="9.140625" style="7"/>
    <col min="1043" max="1043" width="9.5703125" style="7" customWidth="1"/>
    <col min="1044" max="1044" width="9" style="7" customWidth="1"/>
    <col min="1045" max="1045" width="11.140625" style="7" customWidth="1"/>
    <col min="1046" max="1046" width="11.28515625" style="7" customWidth="1"/>
    <col min="1047" max="1047" width="10.42578125" style="7" customWidth="1"/>
    <col min="1048" max="1048" width="11.85546875" style="7" customWidth="1"/>
    <col min="1049" max="1049" width="11" style="7" customWidth="1"/>
    <col min="1050" max="1050" width="7.85546875" style="7" customWidth="1"/>
    <col min="1051" max="1051" width="8" style="7" customWidth="1"/>
    <col min="1052" max="1054" width="6.7109375" style="7" customWidth="1"/>
    <col min="1055" max="1280" width="9.140625" style="7"/>
    <col min="1281" max="1281" width="6.7109375" style="7" customWidth="1"/>
    <col min="1282" max="1282" width="26" style="7" customWidth="1"/>
    <col min="1283" max="1283" width="6.7109375" style="7" customWidth="1"/>
    <col min="1284" max="1290" width="0" style="7" hidden="1" customWidth="1"/>
    <col min="1291" max="1291" width="10.5703125" style="7" customWidth="1"/>
    <col min="1292" max="1293" width="11.28515625" style="7" customWidth="1"/>
    <col min="1294" max="1294" width="9.42578125" style="7" customWidth="1"/>
    <col min="1295" max="1295" width="10" style="7" customWidth="1"/>
    <col min="1296" max="1296" width="10.7109375" style="7" customWidth="1"/>
    <col min="1297" max="1297" width="6.7109375" style="7" customWidth="1"/>
    <col min="1298" max="1298" width="9.140625" style="7"/>
    <col min="1299" max="1299" width="9.5703125" style="7" customWidth="1"/>
    <col min="1300" max="1300" width="9" style="7" customWidth="1"/>
    <col min="1301" max="1301" width="11.140625" style="7" customWidth="1"/>
    <col min="1302" max="1302" width="11.28515625" style="7" customWidth="1"/>
    <col min="1303" max="1303" width="10.42578125" style="7" customWidth="1"/>
    <col min="1304" max="1304" width="11.85546875" style="7" customWidth="1"/>
    <col min="1305" max="1305" width="11" style="7" customWidth="1"/>
    <col min="1306" max="1306" width="7.85546875" style="7" customWidth="1"/>
    <col min="1307" max="1307" width="8" style="7" customWidth="1"/>
    <col min="1308" max="1310" width="6.7109375" style="7" customWidth="1"/>
    <col min="1311" max="1536" width="9.140625" style="7"/>
    <col min="1537" max="1537" width="6.7109375" style="7" customWidth="1"/>
    <col min="1538" max="1538" width="26" style="7" customWidth="1"/>
    <col min="1539" max="1539" width="6.7109375" style="7" customWidth="1"/>
    <col min="1540" max="1546" width="0" style="7" hidden="1" customWidth="1"/>
    <col min="1547" max="1547" width="10.5703125" style="7" customWidth="1"/>
    <col min="1548" max="1549" width="11.28515625" style="7" customWidth="1"/>
    <col min="1550" max="1550" width="9.42578125" style="7" customWidth="1"/>
    <col min="1551" max="1551" width="10" style="7" customWidth="1"/>
    <col min="1552" max="1552" width="10.7109375" style="7" customWidth="1"/>
    <col min="1553" max="1553" width="6.7109375" style="7" customWidth="1"/>
    <col min="1554" max="1554" width="9.140625" style="7"/>
    <col min="1555" max="1555" width="9.5703125" style="7" customWidth="1"/>
    <col min="1556" max="1556" width="9" style="7" customWidth="1"/>
    <col min="1557" max="1557" width="11.140625" style="7" customWidth="1"/>
    <col min="1558" max="1558" width="11.28515625" style="7" customWidth="1"/>
    <col min="1559" max="1559" width="10.42578125" style="7" customWidth="1"/>
    <col min="1560" max="1560" width="11.85546875" style="7" customWidth="1"/>
    <col min="1561" max="1561" width="11" style="7" customWidth="1"/>
    <col min="1562" max="1562" width="7.85546875" style="7" customWidth="1"/>
    <col min="1563" max="1563" width="8" style="7" customWidth="1"/>
    <col min="1564" max="1566" width="6.7109375" style="7" customWidth="1"/>
    <col min="1567" max="1792" width="9.140625" style="7"/>
    <col min="1793" max="1793" width="6.7109375" style="7" customWidth="1"/>
    <col min="1794" max="1794" width="26" style="7" customWidth="1"/>
    <col min="1795" max="1795" width="6.7109375" style="7" customWidth="1"/>
    <col min="1796" max="1802" width="0" style="7" hidden="1" customWidth="1"/>
    <col min="1803" max="1803" width="10.5703125" style="7" customWidth="1"/>
    <col min="1804" max="1805" width="11.28515625" style="7" customWidth="1"/>
    <col min="1806" max="1806" width="9.42578125" style="7" customWidth="1"/>
    <col min="1807" max="1807" width="10" style="7" customWidth="1"/>
    <col min="1808" max="1808" width="10.7109375" style="7" customWidth="1"/>
    <col min="1809" max="1809" width="6.7109375" style="7" customWidth="1"/>
    <col min="1810" max="1810" width="9.140625" style="7"/>
    <col min="1811" max="1811" width="9.5703125" style="7" customWidth="1"/>
    <col min="1812" max="1812" width="9" style="7" customWidth="1"/>
    <col min="1813" max="1813" width="11.140625" style="7" customWidth="1"/>
    <col min="1814" max="1814" width="11.28515625" style="7" customWidth="1"/>
    <col min="1815" max="1815" width="10.42578125" style="7" customWidth="1"/>
    <col min="1816" max="1816" width="11.85546875" style="7" customWidth="1"/>
    <col min="1817" max="1817" width="11" style="7" customWidth="1"/>
    <col min="1818" max="1818" width="7.85546875" style="7" customWidth="1"/>
    <col min="1819" max="1819" width="8" style="7" customWidth="1"/>
    <col min="1820" max="1822" width="6.7109375" style="7" customWidth="1"/>
    <col min="1823" max="2048" width="9.140625" style="7"/>
    <col min="2049" max="2049" width="6.7109375" style="7" customWidth="1"/>
    <col min="2050" max="2050" width="26" style="7" customWidth="1"/>
    <col min="2051" max="2051" width="6.7109375" style="7" customWidth="1"/>
    <col min="2052" max="2058" width="0" style="7" hidden="1" customWidth="1"/>
    <col min="2059" max="2059" width="10.5703125" style="7" customWidth="1"/>
    <col min="2060" max="2061" width="11.28515625" style="7" customWidth="1"/>
    <col min="2062" max="2062" width="9.42578125" style="7" customWidth="1"/>
    <col min="2063" max="2063" width="10" style="7" customWidth="1"/>
    <col min="2064" max="2064" width="10.7109375" style="7" customWidth="1"/>
    <col min="2065" max="2065" width="6.7109375" style="7" customWidth="1"/>
    <col min="2066" max="2066" width="9.140625" style="7"/>
    <col min="2067" max="2067" width="9.5703125" style="7" customWidth="1"/>
    <col min="2068" max="2068" width="9" style="7" customWidth="1"/>
    <col min="2069" max="2069" width="11.140625" style="7" customWidth="1"/>
    <col min="2070" max="2070" width="11.28515625" style="7" customWidth="1"/>
    <col min="2071" max="2071" width="10.42578125" style="7" customWidth="1"/>
    <col min="2072" max="2072" width="11.85546875" style="7" customWidth="1"/>
    <col min="2073" max="2073" width="11" style="7" customWidth="1"/>
    <col min="2074" max="2074" width="7.85546875" style="7" customWidth="1"/>
    <col min="2075" max="2075" width="8" style="7" customWidth="1"/>
    <col min="2076" max="2078" width="6.7109375" style="7" customWidth="1"/>
    <col min="2079" max="2304" width="9.140625" style="7"/>
    <col min="2305" max="2305" width="6.7109375" style="7" customWidth="1"/>
    <col min="2306" max="2306" width="26" style="7" customWidth="1"/>
    <col min="2307" max="2307" width="6.7109375" style="7" customWidth="1"/>
    <col min="2308" max="2314" width="0" style="7" hidden="1" customWidth="1"/>
    <col min="2315" max="2315" width="10.5703125" style="7" customWidth="1"/>
    <col min="2316" max="2317" width="11.28515625" style="7" customWidth="1"/>
    <col min="2318" max="2318" width="9.42578125" style="7" customWidth="1"/>
    <col min="2319" max="2319" width="10" style="7" customWidth="1"/>
    <col min="2320" max="2320" width="10.7109375" style="7" customWidth="1"/>
    <col min="2321" max="2321" width="6.7109375" style="7" customWidth="1"/>
    <col min="2322" max="2322" width="9.140625" style="7"/>
    <col min="2323" max="2323" width="9.5703125" style="7" customWidth="1"/>
    <col min="2324" max="2324" width="9" style="7" customWidth="1"/>
    <col min="2325" max="2325" width="11.140625" style="7" customWidth="1"/>
    <col min="2326" max="2326" width="11.28515625" style="7" customWidth="1"/>
    <col min="2327" max="2327" width="10.42578125" style="7" customWidth="1"/>
    <col min="2328" max="2328" width="11.85546875" style="7" customWidth="1"/>
    <col min="2329" max="2329" width="11" style="7" customWidth="1"/>
    <col min="2330" max="2330" width="7.85546875" style="7" customWidth="1"/>
    <col min="2331" max="2331" width="8" style="7" customWidth="1"/>
    <col min="2332" max="2334" width="6.7109375" style="7" customWidth="1"/>
    <col min="2335" max="2560" width="9.140625" style="7"/>
    <col min="2561" max="2561" width="6.7109375" style="7" customWidth="1"/>
    <col min="2562" max="2562" width="26" style="7" customWidth="1"/>
    <col min="2563" max="2563" width="6.7109375" style="7" customWidth="1"/>
    <col min="2564" max="2570" width="0" style="7" hidden="1" customWidth="1"/>
    <col min="2571" max="2571" width="10.5703125" style="7" customWidth="1"/>
    <col min="2572" max="2573" width="11.28515625" style="7" customWidth="1"/>
    <col min="2574" max="2574" width="9.42578125" style="7" customWidth="1"/>
    <col min="2575" max="2575" width="10" style="7" customWidth="1"/>
    <col min="2576" max="2576" width="10.7109375" style="7" customWidth="1"/>
    <col min="2577" max="2577" width="6.7109375" style="7" customWidth="1"/>
    <col min="2578" max="2578" width="9.140625" style="7"/>
    <col min="2579" max="2579" width="9.5703125" style="7" customWidth="1"/>
    <col min="2580" max="2580" width="9" style="7" customWidth="1"/>
    <col min="2581" max="2581" width="11.140625" style="7" customWidth="1"/>
    <col min="2582" max="2582" width="11.28515625" style="7" customWidth="1"/>
    <col min="2583" max="2583" width="10.42578125" style="7" customWidth="1"/>
    <col min="2584" max="2584" width="11.85546875" style="7" customWidth="1"/>
    <col min="2585" max="2585" width="11" style="7" customWidth="1"/>
    <col min="2586" max="2586" width="7.85546875" style="7" customWidth="1"/>
    <col min="2587" max="2587" width="8" style="7" customWidth="1"/>
    <col min="2588" max="2590" width="6.7109375" style="7" customWidth="1"/>
    <col min="2591" max="2816" width="9.140625" style="7"/>
    <col min="2817" max="2817" width="6.7109375" style="7" customWidth="1"/>
    <col min="2818" max="2818" width="26" style="7" customWidth="1"/>
    <col min="2819" max="2819" width="6.7109375" style="7" customWidth="1"/>
    <col min="2820" max="2826" width="0" style="7" hidden="1" customWidth="1"/>
    <col min="2827" max="2827" width="10.5703125" style="7" customWidth="1"/>
    <col min="2828" max="2829" width="11.28515625" style="7" customWidth="1"/>
    <col min="2830" max="2830" width="9.42578125" style="7" customWidth="1"/>
    <col min="2831" max="2831" width="10" style="7" customWidth="1"/>
    <col min="2832" max="2832" width="10.7109375" style="7" customWidth="1"/>
    <col min="2833" max="2833" width="6.7109375" style="7" customWidth="1"/>
    <col min="2834" max="2834" width="9.140625" style="7"/>
    <col min="2835" max="2835" width="9.5703125" style="7" customWidth="1"/>
    <col min="2836" max="2836" width="9" style="7" customWidth="1"/>
    <col min="2837" max="2837" width="11.140625" style="7" customWidth="1"/>
    <col min="2838" max="2838" width="11.28515625" style="7" customWidth="1"/>
    <col min="2839" max="2839" width="10.42578125" style="7" customWidth="1"/>
    <col min="2840" max="2840" width="11.85546875" style="7" customWidth="1"/>
    <col min="2841" max="2841" width="11" style="7" customWidth="1"/>
    <col min="2842" max="2842" width="7.85546875" style="7" customWidth="1"/>
    <col min="2843" max="2843" width="8" style="7" customWidth="1"/>
    <col min="2844" max="2846" width="6.7109375" style="7" customWidth="1"/>
    <col min="2847" max="3072" width="9.140625" style="7"/>
    <col min="3073" max="3073" width="6.7109375" style="7" customWidth="1"/>
    <col min="3074" max="3074" width="26" style="7" customWidth="1"/>
    <col min="3075" max="3075" width="6.7109375" style="7" customWidth="1"/>
    <col min="3076" max="3082" width="0" style="7" hidden="1" customWidth="1"/>
    <col min="3083" max="3083" width="10.5703125" style="7" customWidth="1"/>
    <col min="3084" max="3085" width="11.28515625" style="7" customWidth="1"/>
    <col min="3086" max="3086" width="9.42578125" style="7" customWidth="1"/>
    <col min="3087" max="3087" width="10" style="7" customWidth="1"/>
    <col min="3088" max="3088" width="10.7109375" style="7" customWidth="1"/>
    <col min="3089" max="3089" width="6.7109375" style="7" customWidth="1"/>
    <col min="3090" max="3090" width="9.140625" style="7"/>
    <col min="3091" max="3091" width="9.5703125" style="7" customWidth="1"/>
    <col min="3092" max="3092" width="9" style="7" customWidth="1"/>
    <col min="3093" max="3093" width="11.140625" style="7" customWidth="1"/>
    <col min="3094" max="3094" width="11.28515625" style="7" customWidth="1"/>
    <col min="3095" max="3095" width="10.42578125" style="7" customWidth="1"/>
    <col min="3096" max="3096" width="11.85546875" style="7" customWidth="1"/>
    <col min="3097" max="3097" width="11" style="7" customWidth="1"/>
    <col min="3098" max="3098" width="7.85546875" style="7" customWidth="1"/>
    <col min="3099" max="3099" width="8" style="7" customWidth="1"/>
    <col min="3100" max="3102" width="6.7109375" style="7" customWidth="1"/>
    <col min="3103" max="3328" width="9.140625" style="7"/>
    <col min="3329" max="3329" width="6.7109375" style="7" customWidth="1"/>
    <col min="3330" max="3330" width="26" style="7" customWidth="1"/>
    <col min="3331" max="3331" width="6.7109375" style="7" customWidth="1"/>
    <col min="3332" max="3338" width="0" style="7" hidden="1" customWidth="1"/>
    <col min="3339" max="3339" width="10.5703125" style="7" customWidth="1"/>
    <col min="3340" max="3341" width="11.28515625" style="7" customWidth="1"/>
    <col min="3342" max="3342" width="9.42578125" style="7" customWidth="1"/>
    <col min="3343" max="3343" width="10" style="7" customWidth="1"/>
    <col min="3344" max="3344" width="10.7109375" style="7" customWidth="1"/>
    <col min="3345" max="3345" width="6.7109375" style="7" customWidth="1"/>
    <col min="3346" max="3346" width="9.140625" style="7"/>
    <col min="3347" max="3347" width="9.5703125" style="7" customWidth="1"/>
    <col min="3348" max="3348" width="9" style="7" customWidth="1"/>
    <col min="3349" max="3349" width="11.140625" style="7" customWidth="1"/>
    <col min="3350" max="3350" width="11.28515625" style="7" customWidth="1"/>
    <col min="3351" max="3351" width="10.42578125" style="7" customWidth="1"/>
    <col min="3352" max="3352" width="11.85546875" style="7" customWidth="1"/>
    <col min="3353" max="3353" width="11" style="7" customWidth="1"/>
    <col min="3354" max="3354" width="7.85546875" style="7" customWidth="1"/>
    <col min="3355" max="3355" width="8" style="7" customWidth="1"/>
    <col min="3356" max="3358" width="6.7109375" style="7" customWidth="1"/>
    <col min="3359" max="3584" width="9.140625" style="7"/>
    <col min="3585" max="3585" width="6.7109375" style="7" customWidth="1"/>
    <col min="3586" max="3586" width="26" style="7" customWidth="1"/>
    <col min="3587" max="3587" width="6.7109375" style="7" customWidth="1"/>
    <col min="3588" max="3594" width="0" style="7" hidden="1" customWidth="1"/>
    <col min="3595" max="3595" width="10.5703125" style="7" customWidth="1"/>
    <col min="3596" max="3597" width="11.28515625" style="7" customWidth="1"/>
    <col min="3598" max="3598" width="9.42578125" style="7" customWidth="1"/>
    <col min="3599" max="3599" width="10" style="7" customWidth="1"/>
    <col min="3600" max="3600" width="10.7109375" style="7" customWidth="1"/>
    <col min="3601" max="3601" width="6.7109375" style="7" customWidth="1"/>
    <col min="3602" max="3602" width="9.140625" style="7"/>
    <col min="3603" max="3603" width="9.5703125" style="7" customWidth="1"/>
    <col min="3604" max="3604" width="9" style="7" customWidth="1"/>
    <col min="3605" max="3605" width="11.140625" style="7" customWidth="1"/>
    <col min="3606" max="3606" width="11.28515625" style="7" customWidth="1"/>
    <col min="3607" max="3607" width="10.42578125" style="7" customWidth="1"/>
    <col min="3608" max="3608" width="11.85546875" style="7" customWidth="1"/>
    <col min="3609" max="3609" width="11" style="7" customWidth="1"/>
    <col min="3610" max="3610" width="7.85546875" style="7" customWidth="1"/>
    <col min="3611" max="3611" width="8" style="7" customWidth="1"/>
    <col min="3612" max="3614" width="6.7109375" style="7" customWidth="1"/>
    <col min="3615" max="3840" width="9.140625" style="7"/>
    <col min="3841" max="3841" width="6.7109375" style="7" customWidth="1"/>
    <col min="3842" max="3842" width="26" style="7" customWidth="1"/>
    <col min="3843" max="3843" width="6.7109375" style="7" customWidth="1"/>
    <col min="3844" max="3850" width="0" style="7" hidden="1" customWidth="1"/>
    <col min="3851" max="3851" width="10.5703125" style="7" customWidth="1"/>
    <col min="3852" max="3853" width="11.28515625" style="7" customWidth="1"/>
    <col min="3854" max="3854" width="9.42578125" style="7" customWidth="1"/>
    <col min="3855" max="3855" width="10" style="7" customWidth="1"/>
    <col min="3856" max="3856" width="10.7109375" style="7" customWidth="1"/>
    <col min="3857" max="3857" width="6.7109375" style="7" customWidth="1"/>
    <col min="3858" max="3858" width="9.140625" style="7"/>
    <col min="3859" max="3859" width="9.5703125" style="7" customWidth="1"/>
    <col min="3860" max="3860" width="9" style="7" customWidth="1"/>
    <col min="3861" max="3861" width="11.140625" style="7" customWidth="1"/>
    <col min="3862" max="3862" width="11.28515625" style="7" customWidth="1"/>
    <col min="3863" max="3863" width="10.42578125" style="7" customWidth="1"/>
    <col min="3864" max="3864" width="11.85546875" style="7" customWidth="1"/>
    <col min="3865" max="3865" width="11" style="7" customWidth="1"/>
    <col min="3866" max="3866" width="7.85546875" style="7" customWidth="1"/>
    <col min="3867" max="3867" width="8" style="7" customWidth="1"/>
    <col min="3868" max="3870" width="6.7109375" style="7" customWidth="1"/>
    <col min="3871" max="4096" width="9.140625" style="7"/>
    <col min="4097" max="4097" width="6.7109375" style="7" customWidth="1"/>
    <col min="4098" max="4098" width="26" style="7" customWidth="1"/>
    <col min="4099" max="4099" width="6.7109375" style="7" customWidth="1"/>
    <col min="4100" max="4106" width="0" style="7" hidden="1" customWidth="1"/>
    <col min="4107" max="4107" width="10.5703125" style="7" customWidth="1"/>
    <col min="4108" max="4109" width="11.28515625" style="7" customWidth="1"/>
    <col min="4110" max="4110" width="9.42578125" style="7" customWidth="1"/>
    <col min="4111" max="4111" width="10" style="7" customWidth="1"/>
    <col min="4112" max="4112" width="10.7109375" style="7" customWidth="1"/>
    <col min="4113" max="4113" width="6.7109375" style="7" customWidth="1"/>
    <col min="4114" max="4114" width="9.140625" style="7"/>
    <col min="4115" max="4115" width="9.5703125" style="7" customWidth="1"/>
    <col min="4116" max="4116" width="9" style="7" customWidth="1"/>
    <col min="4117" max="4117" width="11.140625" style="7" customWidth="1"/>
    <col min="4118" max="4118" width="11.28515625" style="7" customWidth="1"/>
    <col min="4119" max="4119" width="10.42578125" style="7" customWidth="1"/>
    <col min="4120" max="4120" width="11.85546875" style="7" customWidth="1"/>
    <col min="4121" max="4121" width="11" style="7" customWidth="1"/>
    <col min="4122" max="4122" width="7.85546875" style="7" customWidth="1"/>
    <col min="4123" max="4123" width="8" style="7" customWidth="1"/>
    <col min="4124" max="4126" width="6.7109375" style="7" customWidth="1"/>
    <col min="4127" max="4352" width="9.140625" style="7"/>
    <col min="4353" max="4353" width="6.7109375" style="7" customWidth="1"/>
    <col min="4354" max="4354" width="26" style="7" customWidth="1"/>
    <col min="4355" max="4355" width="6.7109375" style="7" customWidth="1"/>
    <col min="4356" max="4362" width="0" style="7" hidden="1" customWidth="1"/>
    <col min="4363" max="4363" width="10.5703125" style="7" customWidth="1"/>
    <col min="4364" max="4365" width="11.28515625" style="7" customWidth="1"/>
    <col min="4366" max="4366" width="9.42578125" style="7" customWidth="1"/>
    <col min="4367" max="4367" width="10" style="7" customWidth="1"/>
    <col min="4368" max="4368" width="10.7109375" style="7" customWidth="1"/>
    <col min="4369" max="4369" width="6.7109375" style="7" customWidth="1"/>
    <col min="4370" max="4370" width="9.140625" style="7"/>
    <col min="4371" max="4371" width="9.5703125" style="7" customWidth="1"/>
    <col min="4372" max="4372" width="9" style="7" customWidth="1"/>
    <col min="4373" max="4373" width="11.140625" style="7" customWidth="1"/>
    <col min="4374" max="4374" width="11.28515625" style="7" customWidth="1"/>
    <col min="4375" max="4375" width="10.42578125" style="7" customWidth="1"/>
    <col min="4376" max="4376" width="11.85546875" style="7" customWidth="1"/>
    <col min="4377" max="4377" width="11" style="7" customWidth="1"/>
    <col min="4378" max="4378" width="7.85546875" style="7" customWidth="1"/>
    <col min="4379" max="4379" width="8" style="7" customWidth="1"/>
    <col min="4380" max="4382" width="6.7109375" style="7" customWidth="1"/>
    <col min="4383" max="4608" width="9.140625" style="7"/>
    <col min="4609" max="4609" width="6.7109375" style="7" customWidth="1"/>
    <col min="4610" max="4610" width="26" style="7" customWidth="1"/>
    <col min="4611" max="4611" width="6.7109375" style="7" customWidth="1"/>
    <col min="4612" max="4618" width="0" style="7" hidden="1" customWidth="1"/>
    <col min="4619" max="4619" width="10.5703125" style="7" customWidth="1"/>
    <col min="4620" max="4621" width="11.28515625" style="7" customWidth="1"/>
    <col min="4622" max="4622" width="9.42578125" style="7" customWidth="1"/>
    <col min="4623" max="4623" width="10" style="7" customWidth="1"/>
    <col min="4624" max="4624" width="10.7109375" style="7" customWidth="1"/>
    <col min="4625" max="4625" width="6.7109375" style="7" customWidth="1"/>
    <col min="4626" max="4626" width="9.140625" style="7"/>
    <col min="4627" max="4627" width="9.5703125" style="7" customWidth="1"/>
    <col min="4628" max="4628" width="9" style="7" customWidth="1"/>
    <col min="4629" max="4629" width="11.140625" style="7" customWidth="1"/>
    <col min="4630" max="4630" width="11.28515625" style="7" customWidth="1"/>
    <col min="4631" max="4631" width="10.42578125" style="7" customWidth="1"/>
    <col min="4632" max="4632" width="11.85546875" style="7" customWidth="1"/>
    <col min="4633" max="4633" width="11" style="7" customWidth="1"/>
    <col min="4634" max="4634" width="7.85546875" style="7" customWidth="1"/>
    <col min="4635" max="4635" width="8" style="7" customWidth="1"/>
    <col min="4636" max="4638" width="6.7109375" style="7" customWidth="1"/>
    <col min="4639" max="4864" width="9.140625" style="7"/>
    <col min="4865" max="4865" width="6.7109375" style="7" customWidth="1"/>
    <col min="4866" max="4866" width="26" style="7" customWidth="1"/>
    <col min="4867" max="4867" width="6.7109375" style="7" customWidth="1"/>
    <col min="4868" max="4874" width="0" style="7" hidden="1" customWidth="1"/>
    <col min="4875" max="4875" width="10.5703125" style="7" customWidth="1"/>
    <col min="4876" max="4877" width="11.28515625" style="7" customWidth="1"/>
    <col min="4878" max="4878" width="9.42578125" style="7" customWidth="1"/>
    <col min="4879" max="4879" width="10" style="7" customWidth="1"/>
    <col min="4880" max="4880" width="10.7109375" style="7" customWidth="1"/>
    <col min="4881" max="4881" width="6.7109375" style="7" customWidth="1"/>
    <col min="4882" max="4882" width="9.140625" style="7"/>
    <col min="4883" max="4883" width="9.5703125" style="7" customWidth="1"/>
    <col min="4884" max="4884" width="9" style="7" customWidth="1"/>
    <col min="4885" max="4885" width="11.140625" style="7" customWidth="1"/>
    <col min="4886" max="4886" width="11.28515625" style="7" customWidth="1"/>
    <col min="4887" max="4887" width="10.42578125" style="7" customWidth="1"/>
    <col min="4888" max="4888" width="11.85546875" style="7" customWidth="1"/>
    <col min="4889" max="4889" width="11" style="7" customWidth="1"/>
    <col min="4890" max="4890" width="7.85546875" style="7" customWidth="1"/>
    <col min="4891" max="4891" width="8" style="7" customWidth="1"/>
    <col min="4892" max="4894" width="6.7109375" style="7" customWidth="1"/>
    <col min="4895" max="5120" width="9.140625" style="7"/>
    <col min="5121" max="5121" width="6.7109375" style="7" customWidth="1"/>
    <col min="5122" max="5122" width="26" style="7" customWidth="1"/>
    <col min="5123" max="5123" width="6.7109375" style="7" customWidth="1"/>
    <col min="5124" max="5130" width="0" style="7" hidden="1" customWidth="1"/>
    <col min="5131" max="5131" width="10.5703125" style="7" customWidth="1"/>
    <col min="5132" max="5133" width="11.28515625" style="7" customWidth="1"/>
    <col min="5134" max="5134" width="9.42578125" style="7" customWidth="1"/>
    <col min="5135" max="5135" width="10" style="7" customWidth="1"/>
    <col min="5136" max="5136" width="10.7109375" style="7" customWidth="1"/>
    <col min="5137" max="5137" width="6.7109375" style="7" customWidth="1"/>
    <col min="5138" max="5138" width="9.140625" style="7"/>
    <col min="5139" max="5139" width="9.5703125" style="7" customWidth="1"/>
    <col min="5140" max="5140" width="9" style="7" customWidth="1"/>
    <col min="5141" max="5141" width="11.140625" style="7" customWidth="1"/>
    <col min="5142" max="5142" width="11.28515625" style="7" customWidth="1"/>
    <col min="5143" max="5143" width="10.42578125" style="7" customWidth="1"/>
    <col min="5144" max="5144" width="11.85546875" style="7" customWidth="1"/>
    <col min="5145" max="5145" width="11" style="7" customWidth="1"/>
    <col min="5146" max="5146" width="7.85546875" style="7" customWidth="1"/>
    <col min="5147" max="5147" width="8" style="7" customWidth="1"/>
    <col min="5148" max="5150" width="6.7109375" style="7" customWidth="1"/>
    <col min="5151" max="5376" width="9.140625" style="7"/>
    <col min="5377" max="5377" width="6.7109375" style="7" customWidth="1"/>
    <col min="5378" max="5378" width="26" style="7" customWidth="1"/>
    <col min="5379" max="5379" width="6.7109375" style="7" customWidth="1"/>
    <col min="5380" max="5386" width="0" style="7" hidden="1" customWidth="1"/>
    <col min="5387" max="5387" width="10.5703125" style="7" customWidth="1"/>
    <col min="5388" max="5389" width="11.28515625" style="7" customWidth="1"/>
    <col min="5390" max="5390" width="9.42578125" style="7" customWidth="1"/>
    <col min="5391" max="5391" width="10" style="7" customWidth="1"/>
    <col min="5392" max="5392" width="10.7109375" style="7" customWidth="1"/>
    <col min="5393" max="5393" width="6.7109375" style="7" customWidth="1"/>
    <col min="5394" max="5394" width="9.140625" style="7"/>
    <col min="5395" max="5395" width="9.5703125" style="7" customWidth="1"/>
    <col min="5396" max="5396" width="9" style="7" customWidth="1"/>
    <col min="5397" max="5397" width="11.140625" style="7" customWidth="1"/>
    <col min="5398" max="5398" width="11.28515625" style="7" customWidth="1"/>
    <col min="5399" max="5399" width="10.42578125" style="7" customWidth="1"/>
    <col min="5400" max="5400" width="11.85546875" style="7" customWidth="1"/>
    <col min="5401" max="5401" width="11" style="7" customWidth="1"/>
    <col min="5402" max="5402" width="7.85546875" style="7" customWidth="1"/>
    <col min="5403" max="5403" width="8" style="7" customWidth="1"/>
    <col min="5404" max="5406" width="6.7109375" style="7" customWidth="1"/>
    <col min="5407" max="5632" width="9.140625" style="7"/>
    <col min="5633" max="5633" width="6.7109375" style="7" customWidth="1"/>
    <col min="5634" max="5634" width="26" style="7" customWidth="1"/>
    <col min="5635" max="5635" width="6.7109375" style="7" customWidth="1"/>
    <col min="5636" max="5642" width="0" style="7" hidden="1" customWidth="1"/>
    <col min="5643" max="5643" width="10.5703125" style="7" customWidth="1"/>
    <col min="5644" max="5645" width="11.28515625" style="7" customWidth="1"/>
    <col min="5646" max="5646" width="9.42578125" style="7" customWidth="1"/>
    <col min="5647" max="5647" width="10" style="7" customWidth="1"/>
    <col min="5648" max="5648" width="10.7109375" style="7" customWidth="1"/>
    <col min="5649" max="5649" width="6.7109375" style="7" customWidth="1"/>
    <col min="5650" max="5650" width="9.140625" style="7"/>
    <col min="5651" max="5651" width="9.5703125" style="7" customWidth="1"/>
    <col min="5652" max="5652" width="9" style="7" customWidth="1"/>
    <col min="5653" max="5653" width="11.140625" style="7" customWidth="1"/>
    <col min="5654" max="5654" width="11.28515625" style="7" customWidth="1"/>
    <col min="5655" max="5655" width="10.42578125" style="7" customWidth="1"/>
    <col min="5656" max="5656" width="11.85546875" style="7" customWidth="1"/>
    <col min="5657" max="5657" width="11" style="7" customWidth="1"/>
    <col min="5658" max="5658" width="7.85546875" style="7" customWidth="1"/>
    <col min="5659" max="5659" width="8" style="7" customWidth="1"/>
    <col min="5660" max="5662" width="6.7109375" style="7" customWidth="1"/>
    <col min="5663" max="5888" width="9.140625" style="7"/>
    <col min="5889" max="5889" width="6.7109375" style="7" customWidth="1"/>
    <col min="5890" max="5890" width="26" style="7" customWidth="1"/>
    <col min="5891" max="5891" width="6.7109375" style="7" customWidth="1"/>
    <col min="5892" max="5898" width="0" style="7" hidden="1" customWidth="1"/>
    <col min="5899" max="5899" width="10.5703125" style="7" customWidth="1"/>
    <col min="5900" max="5901" width="11.28515625" style="7" customWidth="1"/>
    <col min="5902" max="5902" width="9.42578125" style="7" customWidth="1"/>
    <col min="5903" max="5903" width="10" style="7" customWidth="1"/>
    <col min="5904" max="5904" width="10.7109375" style="7" customWidth="1"/>
    <col min="5905" max="5905" width="6.7109375" style="7" customWidth="1"/>
    <col min="5906" max="5906" width="9.140625" style="7"/>
    <col min="5907" max="5907" width="9.5703125" style="7" customWidth="1"/>
    <col min="5908" max="5908" width="9" style="7" customWidth="1"/>
    <col min="5909" max="5909" width="11.140625" style="7" customWidth="1"/>
    <col min="5910" max="5910" width="11.28515625" style="7" customWidth="1"/>
    <col min="5911" max="5911" width="10.42578125" style="7" customWidth="1"/>
    <col min="5912" max="5912" width="11.85546875" style="7" customWidth="1"/>
    <col min="5913" max="5913" width="11" style="7" customWidth="1"/>
    <col min="5914" max="5914" width="7.85546875" style="7" customWidth="1"/>
    <col min="5915" max="5915" width="8" style="7" customWidth="1"/>
    <col min="5916" max="5918" width="6.7109375" style="7" customWidth="1"/>
    <col min="5919" max="6144" width="9.140625" style="7"/>
    <col min="6145" max="6145" width="6.7109375" style="7" customWidth="1"/>
    <col min="6146" max="6146" width="26" style="7" customWidth="1"/>
    <col min="6147" max="6147" width="6.7109375" style="7" customWidth="1"/>
    <col min="6148" max="6154" width="0" style="7" hidden="1" customWidth="1"/>
    <col min="6155" max="6155" width="10.5703125" style="7" customWidth="1"/>
    <col min="6156" max="6157" width="11.28515625" style="7" customWidth="1"/>
    <col min="6158" max="6158" width="9.42578125" style="7" customWidth="1"/>
    <col min="6159" max="6159" width="10" style="7" customWidth="1"/>
    <col min="6160" max="6160" width="10.7109375" style="7" customWidth="1"/>
    <col min="6161" max="6161" width="6.7109375" style="7" customWidth="1"/>
    <col min="6162" max="6162" width="9.140625" style="7"/>
    <col min="6163" max="6163" width="9.5703125" style="7" customWidth="1"/>
    <col min="6164" max="6164" width="9" style="7" customWidth="1"/>
    <col min="6165" max="6165" width="11.140625" style="7" customWidth="1"/>
    <col min="6166" max="6166" width="11.28515625" style="7" customWidth="1"/>
    <col min="6167" max="6167" width="10.42578125" style="7" customWidth="1"/>
    <col min="6168" max="6168" width="11.85546875" style="7" customWidth="1"/>
    <col min="6169" max="6169" width="11" style="7" customWidth="1"/>
    <col min="6170" max="6170" width="7.85546875" style="7" customWidth="1"/>
    <col min="6171" max="6171" width="8" style="7" customWidth="1"/>
    <col min="6172" max="6174" width="6.7109375" style="7" customWidth="1"/>
    <col min="6175" max="6400" width="9.140625" style="7"/>
    <col min="6401" max="6401" width="6.7109375" style="7" customWidth="1"/>
    <col min="6402" max="6402" width="26" style="7" customWidth="1"/>
    <col min="6403" max="6403" width="6.7109375" style="7" customWidth="1"/>
    <col min="6404" max="6410" width="0" style="7" hidden="1" customWidth="1"/>
    <col min="6411" max="6411" width="10.5703125" style="7" customWidth="1"/>
    <col min="6412" max="6413" width="11.28515625" style="7" customWidth="1"/>
    <col min="6414" max="6414" width="9.42578125" style="7" customWidth="1"/>
    <col min="6415" max="6415" width="10" style="7" customWidth="1"/>
    <col min="6416" max="6416" width="10.7109375" style="7" customWidth="1"/>
    <col min="6417" max="6417" width="6.7109375" style="7" customWidth="1"/>
    <col min="6418" max="6418" width="9.140625" style="7"/>
    <col min="6419" max="6419" width="9.5703125" style="7" customWidth="1"/>
    <col min="6420" max="6420" width="9" style="7" customWidth="1"/>
    <col min="6421" max="6421" width="11.140625" style="7" customWidth="1"/>
    <col min="6422" max="6422" width="11.28515625" style="7" customWidth="1"/>
    <col min="6423" max="6423" width="10.42578125" style="7" customWidth="1"/>
    <col min="6424" max="6424" width="11.85546875" style="7" customWidth="1"/>
    <col min="6425" max="6425" width="11" style="7" customWidth="1"/>
    <col min="6426" max="6426" width="7.85546875" style="7" customWidth="1"/>
    <col min="6427" max="6427" width="8" style="7" customWidth="1"/>
    <col min="6428" max="6430" width="6.7109375" style="7" customWidth="1"/>
    <col min="6431" max="6656" width="9.140625" style="7"/>
    <col min="6657" max="6657" width="6.7109375" style="7" customWidth="1"/>
    <col min="6658" max="6658" width="26" style="7" customWidth="1"/>
    <col min="6659" max="6659" width="6.7109375" style="7" customWidth="1"/>
    <col min="6660" max="6666" width="0" style="7" hidden="1" customWidth="1"/>
    <col min="6667" max="6667" width="10.5703125" style="7" customWidth="1"/>
    <col min="6668" max="6669" width="11.28515625" style="7" customWidth="1"/>
    <col min="6670" max="6670" width="9.42578125" style="7" customWidth="1"/>
    <col min="6671" max="6671" width="10" style="7" customWidth="1"/>
    <col min="6672" max="6672" width="10.7109375" style="7" customWidth="1"/>
    <col min="6673" max="6673" width="6.7109375" style="7" customWidth="1"/>
    <col min="6674" max="6674" width="9.140625" style="7"/>
    <col min="6675" max="6675" width="9.5703125" style="7" customWidth="1"/>
    <col min="6676" max="6676" width="9" style="7" customWidth="1"/>
    <col min="6677" max="6677" width="11.140625" style="7" customWidth="1"/>
    <col min="6678" max="6678" width="11.28515625" style="7" customWidth="1"/>
    <col min="6679" max="6679" width="10.42578125" style="7" customWidth="1"/>
    <col min="6680" max="6680" width="11.85546875" style="7" customWidth="1"/>
    <col min="6681" max="6681" width="11" style="7" customWidth="1"/>
    <col min="6682" max="6682" width="7.85546875" style="7" customWidth="1"/>
    <col min="6683" max="6683" width="8" style="7" customWidth="1"/>
    <col min="6684" max="6686" width="6.7109375" style="7" customWidth="1"/>
    <col min="6687" max="6912" width="9.140625" style="7"/>
    <col min="6913" max="6913" width="6.7109375" style="7" customWidth="1"/>
    <col min="6914" max="6914" width="26" style="7" customWidth="1"/>
    <col min="6915" max="6915" width="6.7109375" style="7" customWidth="1"/>
    <col min="6916" max="6922" width="0" style="7" hidden="1" customWidth="1"/>
    <col min="6923" max="6923" width="10.5703125" style="7" customWidth="1"/>
    <col min="6924" max="6925" width="11.28515625" style="7" customWidth="1"/>
    <col min="6926" max="6926" width="9.42578125" style="7" customWidth="1"/>
    <col min="6927" max="6927" width="10" style="7" customWidth="1"/>
    <col min="6928" max="6928" width="10.7109375" style="7" customWidth="1"/>
    <col min="6929" max="6929" width="6.7109375" style="7" customWidth="1"/>
    <col min="6930" max="6930" width="9.140625" style="7"/>
    <col min="6931" max="6931" width="9.5703125" style="7" customWidth="1"/>
    <col min="6932" max="6932" width="9" style="7" customWidth="1"/>
    <col min="6933" max="6933" width="11.140625" style="7" customWidth="1"/>
    <col min="6934" max="6934" width="11.28515625" style="7" customWidth="1"/>
    <col min="6935" max="6935" width="10.42578125" style="7" customWidth="1"/>
    <col min="6936" max="6936" width="11.85546875" style="7" customWidth="1"/>
    <col min="6937" max="6937" width="11" style="7" customWidth="1"/>
    <col min="6938" max="6938" width="7.85546875" style="7" customWidth="1"/>
    <col min="6939" max="6939" width="8" style="7" customWidth="1"/>
    <col min="6940" max="6942" width="6.7109375" style="7" customWidth="1"/>
    <col min="6943" max="7168" width="9.140625" style="7"/>
    <col min="7169" max="7169" width="6.7109375" style="7" customWidth="1"/>
    <col min="7170" max="7170" width="26" style="7" customWidth="1"/>
    <col min="7171" max="7171" width="6.7109375" style="7" customWidth="1"/>
    <col min="7172" max="7178" width="0" style="7" hidden="1" customWidth="1"/>
    <col min="7179" max="7179" width="10.5703125" style="7" customWidth="1"/>
    <col min="7180" max="7181" width="11.28515625" style="7" customWidth="1"/>
    <col min="7182" max="7182" width="9.42578125" style="7" customWidth="1"/>
    <col min="7183" max="7183" width="10" style="7" customWidth="1"/>
    <col min="7184" max="7184" width="10.7109375" style="7" customWidth="1"/>
    <col min="7185" max="7185" width="6.7109375" style="7" customWidth="1"/>
    <col min="7186" max="7186" width="9.140625" style="7"/>
    <col min="7187" max="7187" width="9.5703125" style="7" customWidth="1"/>
    <col min="7188" max="7188" width="9" style="7" customWidth="1"/>
    <col min="7189" max="7189" width="11.140625" style="7" customWidth="1"/>
    <col min="7190" max="7190" width="11.28515625" style="7" customWidth="1"/>
    <col min="7191" max="7191" width="10.42578125" style="7" customWidth="1"/>
    <col min="7192" max="7192" width="11.85546875" style="7" customWidth="1"/>
    <col min="7193" max="7193" width="11" style="7" customWidth="1"/>
    <col min="7194" max="7194" width="7.85546875" style="7" customWidth="1"/>
    <col min="7195" max="7195" width="8" style="7" customWidth="1"/>
    <col min="7196" max="7198" width="6.7109375" style="7" customWidth="1"/>
    <col min="7199" max="7424" width="9.140625" style="7"/>
    <col min="7425" max="7425" width="6.7109375" style="7" customWidth="1"/>
    <col min="7426" max="7426" width="26" style="7" customWidth="1"/>
    <col min="7427" max="7427" width="6.7109375" style="7" customWidth="1"/>
    <col min="7428" max="7434" width="0" style="7" hidden="1" customWidth="1"/>
    <col min="7435" max="7435" width="10.5703125" style="7" customWidth="1"/>
    <col min="7436" max="7437" width="11.28515625" style="7" customWidth="1"/>
    <col min="7438" max="7438" width="9.42578125" style="7" customWidth="1"/>
    <col min="7439" max="7439" width="10" style="7" customWidth="1"/>
    <col min="7440" max="7440" width="10.7109375" style="7" customWidth="1"/>
    <col min="7441" max="7441" width="6.7109375" style="7" customWidth="1"/>
    <col min="7442" max="7442" width="9.140625" style="7"/>
    <col min="7443" max="7443" width="9.5703125" style="7" customWidth="1"/>
    <col min="7444" max="7444" width="9" style="7" customWidth="1"/>
    <col min="7445" max="7445" width="11.140625" style="7" customWidth="1"/>
    <col min="7446" max="7446" width="11.28515625" style="7" customWidth="1"/>
    <col min="7447" max="7447" width="10.42578125" style="7" customWidth="1"/>
    <col min="7448" max="7448" width="11.85546875" style="7" customWidth="1"/>
    <col min="7449" max="7449" width="11" style="7" customWidth="1"/>
    <col min="7450" max="7450" width="7.85546875" style="7" customWidth="1"/>
    <col min="7451" max="7451" width="8" style="7" customWidth="1"/>
    <col min="7452" max="7454" width="6.7109375" style="7" customWidth="1"/>
    <col min="7455" max="7680" width="9.140625" style="7"/>
    <col min="7681" max="7681" width="6.7109375" style="7" customWidth="1"/>
    <col min="7682" max="7682" width="26" style="7" customWidth="1"/>
    <col min="7683" max="7683" width="6.7109375" style="7" customWidth="1"/>
    <col min="7684" max="7690" width="0" style="7" hidden="1" customWidth="1"/>
    <col min="7691" max="7691" width="10.5703125" style="7" customWidth="1"/>
    <col min="7692" max="7693" width="11.28515625" style="7" customWidth="1"/>
    <col min="7694" max="7694" width="9.42578125" style="7" customWidth="1"/>
    <col min="7695" max="7695" width="10" style="7" customWidth="1"/>
    <col min="7696" max="7696" width="10.7109375" style="7" customWidth="1"/>
    <col min="7697" max="7697" width="6.7109375" style="7" customWidth="1"/>
    <col min="7698" max="7698" width="9.140625" style="7"/>
    <col min="7699" max="7699" width="9.5703125" style="7" customWidth="1"/>
    <col min="7700" max="7700" width="9" style="7" customWidth="1"/>
    <col min="7701" max="7701" width="11.140625" style="7" customWidth="1"/>
    <col min="7702" max="7702" width="11.28515625" style="7" customWidth="1"/>
    <col min="7703" max="7703" width="10.42578125" style="7" customWidth="1"/>
    <col min="7704" max="7704" width="11.85546875" style="7" customWidth="1"/>
    <col min="7705" max="7705" width="11" style="7" customWidth="1"/>
    <col min="7706" max="7706" width="7.85546875" style="7" customWidth="1"/>
    <col min="7707" max="7707" width="8" style="7" customWidth="1"/>
    <col min="7708" max="7710" width="6.7109375" style="7" customWidth="1"/>
    <col min="7711" max="7936" width="9.140625" style="7"/>
    <col min="7937" max="7937" width="6.7109375" style="7" customWidth="1"/>
    <col min="7938" max="7938" width="26" style="7" customWidth="1"/>
    <col min="7939" max="7939" width="6.7109375" style="7" customWidth="1"/>
    <col min="7940" max="7946" width="0" style="7" hidden="1" customWidth="1"/>
    <col min="7947" max="7947" width="10.5703125" style="7" customWidth="1"/>
    <col min="7948" max="7949" width="11.28515625" style="7" customWidth="1"/>
    <col min="7950" max="7950" width="9.42578125" style="7" customWidth="1"/>
    <col min="7951" max="7951" width="10" style="7" customWidth="1"/>
    <col min="7952" max="7952" width="10.7109375" style="7" customWidth="1"/>
    <col min="7953" max="7953" width="6.7109375" style="7" customWidth="1"/>
    <col min="7954" max="7954" width="9.140625" style="7"/>
    <col min="7955" max="7955" width="9.5703125" style="7" customWidth="1"/>
    <col min="7956" max="7956" width="9" style="7" customWidth="1"/>
    <col min="7957" max="7957" width="11.140625" style="7" customWidth="1"/>
    <col min="7958" max="7958" width="11.28515625" style="7" customWidth="1"/>
    <col min="7959" max="7959" width="10.42578125" style="7" customWidth="1"/>
    <col min="7960" max="7960" width="11.85546875" style="7" customWidth="1"/>
    <col min="7961" max="7961" width="11" style="7" customWidth="1"/>
    <col min="7962" max="7962" width="7.85546875" style="7" customWidth="1"/>
    <col min="7963" max="7963" width="8" style="7" customWidth="1"/>
    <col min="7964" max="7966" width="6.7109375" style="7" customWidth="1"/>
    <col min="7967" max="8192" width="9.140625" style="7"/>
    <col min="8193" max="8193" width="6.7109375" style="7" customWidth="1"/>
    <col min="8194" max="8194" width="26" style="7" customWidth="1"/>
    <col min="8195" max="8195" width="6.7109375" style="7" customWidth="1"/>
    <col min="8196" max="8202" width="0" style="7" hidden="1" customWidth="1"/>
    <col min="8203" max="8203" width="10.5703125" style="7" customWidth="1"/>
    <col min="8204" max="8205" width="11.28515625" style="7" customWidth="1"/>
    <col min="8206" max="8206" width="9.42578125" style="7" customWidth="1"/>
    <col min="8207" max="8207" width="10" style="7" customWidth="1"/>
    <col min="8208" max="8208" width="10.7109375" style="7" customWidth="1"/>
    <col min="8209" max="8209" width="6.7109375" style="7" customWidth="1"/>
    <col min="8210" max="8210" width="9.140625" style="7"/>
    <col min="8211" max="8211" width="9.5703125" style="7" customWidth="1"/>
    <col min="8212" max="8212" width="9" style="7" customWidth="1"/>
    <col min="8213" max="8213" width="11.140625" style="7" customWidth="1"/>
    <col min="8214" max="8214" width="11.28515625" style="7" customWidth="1"/>
    <col min="8215" max="8215" width="10.42578125" style="7" customWidth="1"/>
    <col min="8216" max="8216" width="11.85546875" style="7" customWidth="1"/>
    <col min="8217" max="8217" width="11" style="7" customWidth="1"/>
    <col min="8218" max="8218" width="7.85546875" style="7" customWidth="1"/>
    <col min="8219" max="8219" width="8" style="7" customWidth="1"/>
    <col min="8220" max="8222" width="6.7109375" style="7" customWidth="1"/>
    <col min="8223" max="8448" width="9.140625" style="7"/>
    <col min="8449" max="8449" width="6.7109375" style="7" customWidth="1"/>
    <col min="8450" max="8450" width="26" style="7" customWidth="1"/>
    <col min="8451" max="8451" width="6.7109375" style="7" customWidth="1"/>
    <col min="8452" max="8458" width="0" style="7" hidden="1" customWidth="1"/>
    <col min="8459" max="8459" width="10.5703125" style="7" customWidth="1"/>
    <col min="8460" max="8461" width="11.28515625" style="7" customWidth="1"/>
    <col min="8462" max="8462" width="9.42578125" style="7" customWidth="1"/>
    <col min="8463" max="8463" width="10" style="7" customWidth="1"/>
    <col min="8464" max="8464" width="10.7109375" style="7" customWidth="1"/>
    <col min="8465" max="8465" width="6.7109375" style="7" customWidth="1"/>
    <col min="8466" max="8466" width="9.140625" style="7"/>
    <col min="8467" max="8467" width="9.5703125" style="7" customWidth="1"/>
    <col min="8468" max="8468" width="9" style="7" customWidth="1"/>
    <col min="8469" max="8469" width="11.140625" style="7" customWidth="1"/>
    <col min="8470" max="8470" width="11.28515625" style="7" customWidth="1"/>
    <col min="8471" max="8471" width="10.42578125" style="7" customWidth="1"/>
    <col min="8472" max="8472" width="11.85546875" style="7" customWidth="1"/>
    <col min="8473" max="8473" width="11" style="7" customWidth="1"/>
    <col min="8474" max="8474" width="7.85546875" style="7" customWidth="1"/>
    <col min="8475" max="8475" width="8" style="7" customWidth="1"/>
    <col min="8476" max="8478" width="6.7109375" style="7" customWidth="1"/>
    <col min="8479" max="8704" width="9.140625" style="7"/>
    <col min="8705" max="8705" width="6.7109375" style="7" customWidth="1"/>
    <col min="8706" max="8706" width="26" style="7" customWidth="1"/>
    <col min="8707" max="8707" width="6.7109375" style="7" customWidth="1"/>
    <col min="8708" max="8714" width="0" style="7" hidden="1" customWidth="1"/>
    <col min="8715" max="8715" width="10.5703125" style="7" customWidth="1"/>
    <col min="8716" max="8717" width="11.28515625" style="7" customWidth="1"/>
    <col min="8718" max="8718" width="9.42578125" style="7" customWidth="1"/>
    <col min="8719" max="8719" width="10" style="7" customWidth="1"/>
    <col min="8720" max="8720" width="10.7109375" style="7" customWidth="1"/>
    <col min="8721" max="8721" width="6.7109375" style="7" customWidth="1"/>
    <col min="8722" max="8722" width="9.140625" style="7"/>
    <col min="8723" max="8723" width="9.5703125" style="7" customWidth="1"/>
    <col min="8724" max="8724" width="9" style="7" customWidth="1"/>
    <col min="8725" max="8725" width="11.140625" style="7" customWidth="1"/>
    <col min="8726" max="8726" width="11.28515625" style="7" customWidth="1"/>
    <col min="8727" max="8727" width="10.42578125" style="7" customWidth="1"/>
    <col min="8728" max="8728" width="11.85546875" style="7" customWidth="1"/>
    <col min="8729" max="8729" width="11" style="7" customWidth="1"/>
    <col min="8730" max="8730" width="7.85546875" style="7" customWidth="1"/>
    <col min="8731" max="8731" width="8" style="7" customWidth="1"/>
    <col min="8732" max="8734" width="6.7109375" style="7" customWidth="1"/>
    <col min="8735" max="8960" width="9.140625" style="7"/>
    <col min="8961" max="8961" width="6.7109375" style="7" customWidth="1"/>
    <col min="8962" max="8962" width="26" style="7" customWidth="1"/>
    <col min="8963" max="8963" width="6.7109375" style="7" customWidth="1"/>
    <col min="8964" max="8970" width="0" style="7" hidden="1" customWidth="1"/>
    <col min="8971" max="8971" width="10.5703125" style="7" customWidth="1"/>
    <col min="8972" max="8973" width="11.28515625" style="7" customWidth="1"/>
    <col min="8974" max="8974" width="9.42578125" style="7" customWidth="1"/>
    <col min="8975" max="8975" width="10" style="7" customWidth="1"/>
    <col min="8976" max="8976" width="10.7109375" style="7" customWidth="1"/>
    <col min="8977" max="8977" width="6.7109375" style="7" customWidth="1"/>
    <col min="8978" max="8978" width="9.140625" style="7"/>
    <col min="8979" max="8979" width="9.5703125" style="7" customWidth="1"/>
    <col min="8980" max="8980" width="9" style="7" customWidth="1"/>
    <col min="8981" max="8981" width="11.140625" style="7" customWidth="1"/>
    <col min="8982" max="8982" width="11.28515625" style="7" customWidth="1"/>
    <col min="8983" max="8983" width="10.42578125" style="7" customWidth="1"/>
    <col min="8984" max="8984" width="11.85546875" style="7" customWidth="1"/>
    <col min="8985" max="8985" width="11" style="7" customWidth="1"/>
    <col min="8986" max="8986" width="7.85546875" style="7" customWidth="1"/>
    <col min="8987" max="8987" width="8" style="7" customWidth="1"/>
    <col min="8988" max="8990" width="6.7109375" style="7" customWidth="1"/>
    <col min="8991" max="9216" width="9.140625" style="7"/>
    <col min="9217" max="9217" width="6.7109375" style="7" customWidth="1"/>
    <col min="9218" max="9218" width="26" style="7" customWidth="1"/>
    <col min="9219" max="9219" width="6.7109375" style="7" customWidth="1"/>
    <col min="9220" max="9226" width="0" style="7" hidden="1" customWidth="1"/>
    <col min="9227" max="9227" width="10.5703125" style="7" customWidth="1"/>
    <col min="9228" max="9229" width="11.28515625" style="7" customWidth="1"/>
    <col min="9230" max="9230" width="9.42578125" style="7" customWidth="1"/>
    <col min="9231" max="9231" width="10" style="7" customWidth="1"/>
    <col min="9232" max="9232" width="10.7109375" style="7" customWidth="1"/>
    <col min="9233" max="9233" width="6.7109375" style="7" customWidth="1"/>
    <col min="9234" max="9234" width="9.140625" style="7"/>
    <col min="9235" max="9235" width="9.5703125" style="7" customWidth="1"/>
    <col min="9236" max="9236" width="9" style="7" customWidth="1"/>
    <col min="9237" max="9237" width="11.140625" style="7" customWidth="1"/>
    <col min="9238" max="9238" width="11.28515625" style="7" customWidth="1"/>
    <col min="9239" max="9239" width="10.42578125" style="7" customWidth="1"/>
    <col min="9240" max="9240" width="11.85546875" style="7" customWidth="1"/>
    <col min="9241" max="9241" width="11" style="7" customWidth="1"/>
    <col min="9242" max="9242" width="7.85546875" style="7" customWidth="1"/>
    <col min="9243" max="9243" width="8" style="7" customWidth="1"/>
    <col min="9244" max="9246" width="6.7109375" style="7" customWidth="1"/>
    <col min="9247" max="9472" width="9.140625" style="7"/>
    <col min="9473" max="9473" width="6.7109375" style="7" customWidth="1"/>
    <col min="9474" max="9474" width="26" style="7" customWidth="1"/>
    <col min="9475" max="9475" width="6.7109375" style="7" customWidth="1"/>
    <col min="9476" max="9482" width="0" style="7" hidden="1" customWidth="1"/>
    <col min="9483" max="9483" width="10.5703125" style="7" customWidth="1"/>
    <col min="9484" max="9485" width="11.28515625" style="7" customWidth="1"/>
    <col min="9486" max="9486" width="9.42578125" style="7" customWidth="1"/>
    <col min="9487" max="9487" width="10" style="7" customWidth="1"/>
    <col min="9488" max="9488" width="10.7109375" style="7" customWidth="1"/>
    <col min="9489" max="9489" width="6.7109375" style="7" customWidth="1"/>
    <col min="9490" max="9490" width="9.140625" style="7"/>
    <col min="9491" max="9491" width="9.5703125" style="7" customWidth="1"/>
    <col min="9492" max="9492" width="9" style="7" customWidth="1"/>
    <col min="9493" max="9493" width="11.140625" style="7" customWidth="1"/>
    <col min="9494" max="9494" width="11.28515625" style="7" customWidth="1"/>
    <col min="9495" max="9495" width="10.42578125" style="7" customWidth="1"/>
    <col min="9496" max="9496" width="11.85546875" style="7" customWidth="1"/>
    <col min="9497" max="9497" width="11" style="7" customWidth="1"/>
    <col min="9498" max="9498" width="7.85546875" style="7" customWidth="1"/>
    <col min="9499" max="9499" width="8" style="7" customWidth="1"/>
    <col min="9500" max="9502" width="6.7109375" style="7" customWidth="1"/>
    <col min="9503" max="9728" width="9.140625" style="7"/>
    <col min="9729" max="9729" width="6.7109375" style="7" customWidth="1"/>
    <col min="9730" max="9730" width="26" style="7" customWidth="1"/>
    <col min="9731" max="9731" width="6.7109375" style="7" customWidth="1"/>
    <col min="9732" max="9738" width="0" style="7" hidden="1" customWidth="1"/>
    <col min="9739" max="9739" width="10.5703125" style="7" customWidth="1"/>
    <col min="9740" max="9741" width="11.28515625" style="7" customWidth="1"/>
    <col min="9742" max="9742" width="9.42578125" style="7" customWidth="1"/>
    <col min="9743" max="9743" width="10" style="7" customWidth="1"/>
    <col min="9744" max="9744" width="10.7109375" style="7" customWidth="1"/>
    <col min="9745" max="9745" width="6.7109375" style="7" customWidth="1"/>
    <col min="9746" max="9746" width="9.140625" style="7"/>
    <col min="9747" max="9747" width="9.5703125" style="7" customWidth="1"/>
    <col min="9748" max="9748" width="9" style="7" customWidth="1"/>
    <col min="9749" max="9749" width="11.140625" style="7" customWidth="1"/>
    <col min="9750" max="9750" width="11.28515625" style="7" customWidth="1"/>
    <col min="9751" max="9751" width="10.42578125" style="7" customWidth="1"/>
    <col min="9752" max="9752" width="11.85546875" style="7" customWidth="1"/>
    <col min="9753" max="9753" width="11" style="7" customWidth="1"/>
    <col min="9754" max="9754" width="7.85546875" style="7" customWidth="1"/>
    <col min="9755" max="9755" width="8" style="7" customWidth="1"/>
    <col min="9756" max="9758" width="6.7109375" style="7" customWidth="1"/>
    <col min="9759" max="9984" width="9.140625" style="7"/>
    <col min="9985" max="9985" width="6.7109375" style="7" customWidth="1"/>
    <col min="9986" max="9986" width="26" style="7" customWidth="1"/>
    <col min="9987" max="9987" width="6.7109375" style="7" customWidth="1"/>
    <col min="9988" max="9994" width="0" style="7" hidden="1" customWidth="1"/>
    <col min="9995" max="9995" width="10.5703125" style="7" customWidth="1"/>
    <col min="9996" max="9997" width="11.28515625" style="7" customWidth="1"/>
    <col min="9998" max="9998" width="9.42578125" style="7" customWidth="1"/>
    <col min="9999" max="9999" width="10" style="7" customWidth="1"/>
    <col min="10000" max="10000" width="10.7109375" style="7" customWidth="1"/>
    <col min="10001" max="10001" width="6.7109375" style="7" customWidth="1"/>
    <col min="10002" max="10002" width="9.140625" style="7"/>
    <col min="10003" max="10003" width="9.5703125" style="7" customWidth="1"/>
    <col min="10004" max="10004" width="9" style="7" customWidth="1"/>
    <col min="10005" max="10005" width="11.140625" style="7" customWidth="1"/>
    <col min="10006" max="10006" width="11.28515625" style="7" customWidth="1"/>
    <col min="10007" max="10007" width="10.42578125" style="7" customWidth="1"/>
    <col min="10008" max="10008" width="11.85546875" style="7" customWidth="1"/>
    <col min="10009" max="10009" width="11" style="7" customWidth="1"/>
    <col min="10010" max="10010" width="7.85546875" style="7" customWidth="1"/>
    <col min="10011" max="10011" width="8" style="7" customWidth="1"/>
    <col min="10012" max="10014" width="6.7109375" style="7" customWidth="1"/>
    <col min="10015" max="10240" width="9.140625" style="7"/>
    <col min="10241" max="10241" width="6.7109375" style="7" customWidth="1"/>
    <col min="10242" max="10242" width="26" style="7" customWidth="1"/>
    <col min="10243" max="10243" width="6.7109375" style="7" customWidth="1"/>
    <col min="10244" max="10250" width="0" style="7" hidden="1" customWidth="1"/>
    <col min="10251" max="10251" width="10.5703125" style="7" customWidth="1"/>
    <col min="10252" max="10253" width="11.28515625" style="7" customWidth="1"/>
    <col min="10254" max="10254" width="9.42578125" style="7" customWidth="1"/>
    <col min="10255" max="10255" width="10" style="7" customWidth="1"/>
    <col min="10256" max="10256" width="10.7109375" style="7" customWidth="1"/>
    <col min="10257" max="10257" width="6.7109375" style="7" customWidth="1"/>
    <col min="10258" max="10258" width="9.140625" style="7"/>
    <col min="10259" max="10259" width="9.5703125" style="7" customWidth="1"/>
    <col min="10260" max="10260" width="9" style="7" customWidth="1"/>
    <col min="10261" max="10261" width="11.140625" style="7" customWidth="1"/>
    <col min="10262" max="10262" width="11.28515625" style="7" customWidth="1"/>
    <col min="10263" max="10263" width="10.42578125" style="7" customWidth="1"/>
    <col min="10264" max="10264" width="11.85546875" style="7" customWidth="1"/>
    <col min="10265" max="10265" width="11" style="7" customWidth="1"/>
    <col min="10266" max="10266" width="7.85546875" style="7" customWidth="1"/>
    <col min="10267" max="10267" width="8" style="7" customWidth="1"/>
    <col min="10268" max="10270" width="6.7109375" style="7" customWidth="1"/>
    <col min="10271" max="10496" width="9.140625" style="7"/>
    <col min="10497" max="10497" width="6.7109375" style="7" customWidth="1"/>
    <col min="10498" max="10498" width="26" style="7" customWidth="1"/>
    <col min="10499" max="10499" width="6.7109375" style="7" customWidth="1"/>
    <col min="10500" max="10506" width="0" style="7" hidden="1" customWidth="1"/>
    <col min="10507" max="10507" width="10.5703125" style="7" customWidth="1"/>
    <col min="10508" max="10509" width="11.28515625" style="7" customWidth="1"/>
    <col min="10510" max="10510" width="9.42578125" style="7" customWidth="1"/>
    <col min="10511" max="10511" width="10" style="7" customWidth="1"/>
    <col min="10512" max="10512" width="10.7109375" style="7" customWidth="1"/>
    <col min="10513" max="10513" width="6.7109375" style="7" customWidth="1"/>
    <col min="10514" max="10514" width="9.140625" style="7"/>
    <col min="10515" max="10515" width="9.5703125" style="7" customWidth="1"/>
    <col min="10516" max="10516" width="9" style="7" customWidth="1"/>
    <col min="10517" max="10517" width="11.140625" style="7" customWidth="1"/>
    <col min="10518" max="10518" width="11.28515625" style="7" customWidth="1"/>
    <col min="10519" max="10519" width="10.42578125" style="7" customWidth="1"/>
    <col min="10520" max="10520" width="11.85546875" style="7" customWidth="1"/>
    <col min="10521" max="10521" width="11" style="7" customWidth="1"/>
    <col min="10522" max="10522" width="7.85546875" style="7" customWidth="1"/>
    <col min="10523" max="10523" width="8" style="7" customWidth="1"/>
    <col min="10524" max="10526" width="6.7109375" style="7" customWidth="1"/>
    <col min="10527" max="10752" width="9.140625" style="7"/>
    <col min="10753" max="10753" width="6.7109375" style="7" customWidth="1"/>
    <col min="10754" max="10754" width="26" style="7" customWidth="1"/>
    <col min="10755" max="10755" width="6.7109375" style="7" customWidth="1"/>
    <col min="10756" max="10762" width="0" style="7" hidden="1" customWidth="1"/>
    <col min="10763" max="10763" width="10.5703125" style="7" customWidth="1"/>
    <col min="10764" max="10765" width="11.28515625" style="7" customWidth="1"/>
    <col min="10766" max="10766" width="9.42578125" style="7" customWidth="1"/>
    <col min="10767" max="10767" width="10" style="7" customWidth="1"/>
    <col min="10768" max="10768" width="10.7109375" style="7" customWidth="1"/>
    <col min="10769" max="10769" width="6.7109375" style="7" customWidth="1"/>
    <col min="10770" max="10770" width="9.140625" style="7"/>
    <col min="10771" max="10771" width="9.5703125" style="7" customWidth="1"/>
    <col min="10772" max="10772" width="9" style="7" customWidth="1"/>
    <col min="10773" max="10773" width="11.140625" style="7" customWidth="1"/>
    <col min="10774" max="10774" width="11.28515625" style="7" customWidth="1"/>
    <col min="10775" max="10775" width="10.42578125" style="7" customWidth="1"/>
    <col min="10776" max="10776" width="11.85546875" style="7" customWidth="1"/>
    <col min="10777" max="10777" width="11" style="7" customWidth="1"/>
    <col min="10778" max="10778" width="7.85546875" style="7" customWidth="1"/>
    <col min="10779" max="10779" width="8" style="7" customWidth="1"/>
    <col min="10780" max="10782" width="6.7109375" style="7" customWidth="1"/>
    <col min="10783" max="11008" width="9.140625" style="7"/>
    <col min="11009" max="11009" width="6.7109375" style="7" customWidth="1"/>
    <col min="11010" max="11010" width="26" style="7" customWidth="1"/>
    <col min="11011" max="11011" width="6.7109375" style="7" customWidth="1"/>
    <col min="11012" max="11018" width="0" style="7" hidden="1" customWidth="1"/>
    <col min="11019" max="11019" width="10.5703125" style="7" customWidth="1"/>
    <col min="11020" max="11021" width="11.28515625" style="7" customWidth="1"/>
    <col min="11022" max="11022" width="9.42578125" style="7" customWidth="1"/>
    <col min="11023" max="11023" width="10" style="7" customWidth="1"/>
    <col min="11024" max="11024" width="10.7109375" style="7" customWidth="1"/>
    <col min="11025" max="11025" width="6.7109375" style="7" customWidth="1"/>
    <col min="11026" max="11026" width="9.140625" style="7"/>
    <col min="11027" max="11027" width="9.5703125" style="7" customWidth="1"/>
    <col min="11028" max="11028" width="9" style="7" customWidth="1"/>
    <col min="11029" max="11029" width="11.140625" style="7" customWidth="1"/>
    <col min="11030" max="11030" width="11.28515625" style="7" customWidth="1"/>
    <col min="11031" max="11031" width="10.42578125" style="7" customWidth="1"/>
    <col min="11032" max="11032" width="11.85546875" style="7" customWidth="1"/>
    <col min="11033" max="11033" width="11" style="7" customWidth="1"/>
    <col min="11034" max="11034" width="7.85546875" style="7" customWidth="1"/>
    <col min="11035" max="11035" width="8" style="7" customWidth="1"/>
    <col min="11036" max="11038" width="6.7109375" style="7" customWidth="1"/>
    <col min="11039" max="11264" width="9.140625" style="7"/>
    <col min="11265" max="11265" width="6.7109375" style="7" customWidth="1"/>
    <col min="11266" max="11266" width="26" style="7" customWidth="1"/>
    <col min="11267" max="11267" width="6.7109375" style="7" customWidth="1"/>
    <col min="11268" max="11274" width="0" style="7" hidden="1" customWidth="1"/>
    <col min="11275" max="11275" width="10.5703125" style="7" customWidth="1"/>
    <col min="11276" max="11277" width="11.28515625" style="7" customWidth="1"/>
    <col min="11278" max="11278" width="9.42578125" style="7" customWidth="1"/>
    <col min="11279" max="11279" width="10" style="7" customWidth="1"/>
    <col min="11280" max="11280" width="10.7109375" style="7" customWidth="1"/>
    <col min="11281" max="11281" width="6.7109375" style="7" customWidth="1"/>
    <col min="11282" max="11282" width="9.140625" style="7"/>
    <col min="11283" max="11283" width="9.5703125" style="7" customWidth="1"/>
    <col min="11284" max="11284" width="9" style="7" customWidth="1"/>
    <col min="11285" max="11285" width="11.140625" style="7" customWidth="1"/>
    <col min="11286" max="11286" width="11.28515625" style="7" customWidth="1"/>
    <col min="11287" max="11287" width="10.42578125" style="7" customWidth="1"/>
    <col min="11288" max="11288" width="11.85546875" style="7" customWidth="1"/>
    <col min="11289" max="11289" width="11" style="7" customWidth="1"/>
    <col min="11290" max="11290" width="7.85546875" style="7" customWidth="1"/>
    <col min="11291" max="11291" width="8" style="7" customWidth="1"/>
    <col min="11292" max="11294" width="6.7109375" style="7" customWidth="1"/>
    <col min="11295" max="11520" width="9.140625" style="7"/>
    <col min="11521" max="11521" width="6.7109375" style="7" customWidth="1"/>
    <col min="11522" max="11522" width="26" style="7" customWidth="1"/>
    <col min="11523" max="11523" width="6.7109375" style="7" customWidth="1"/>
    <col min="11524" max="11530" width="0" style="7" hidden="1" customWidth="1"/>
    <col min="11531" max="11531" width="10.5703125" style="7" customWidth="1"/>
    <col min="11532" max="11533" width="11.28515625" style="7" customWidth="1"/>
    <col min="11534" max="11534" width="9.42578125" style="7" customWidth="1"/>
    <col min="11535" max="11535" width="10" style="7" customWidth="1"/>
    <col min="11536" max="11536" width="10.7109375" style="7" customWidth="1"/>
    <col min="11537" max="11537" width="6.7109375" style="7" customWidth="1"/>
    <col min="11538" max="11538" width="9.140625" style="7"/>
    <col min="11539" max="11539" width="9.5703125" style="7" customWidth="1"/>
    <col min="11540" max="11540" width="9" style="7" customWidth="1"/>
    <col min="11541" max="11541" width="11.140625" style="7" customWidth="1"/>
    <col min="11542" max="11542" width="11.28515625" style="7" customWidth="1"/>
    <col min="11543" max="11543" width="10.42578125" style="7" customWidth="1"/>
    <col min="11544" max="11544" width="11.85546875" style="7" customWidth="1"/>
    <col min="11545" max="11545" width="11" style="7" customWidth="1"/>
    <col min="11546" max="11546" width="7.85546875" style="7" customWidth="1"/>
    <col min="11547" max="11547" width="8" style="7" customWidth="1"/>
    <col min="11548" max="11550" width="6.7109375" style="7" customWidth="1"/>
    <col min="11551" max="11776" width="9.140625" style="7"/>
    <col min="11777" max="11777" width="6.7109375" style="7" customWidth="1"/>
    <col min="11778" max="11778" width="26" style="7" customWidth="1"/>
    <col min="11779" max="11779" width="6.7109375" style="7" customWidth="1"/>
    <col min="11780" max="11786" width="0" style="7" hidden="1" customWidth="1"/>
    <col min="11787" max="11787" width="10.5703125" style="7" customWidth="1"/>
    <col min="11788" max="11789" width="11.28515625" style="7" customWidth="1"/>
    <col min="11790" max="11790" width="9.42578125" style="7" customWidth="1"/>
    <col min="11791" max="11791" width="10" style="7" customWidth="1"/>
    <col min="11792" max="11792" width="10.7109375" style="7" customWidth="1"/>
    <col min="11793" max="11793" width="6.7109375" style="7" customWidth="1"/>
    <col min="11794" max="11794" width="9.140625" style="7"/>
    <col min="11795" max="11795" width="9.5703125" style="7" customWidth="1"/>
    <col min="11796" max="11796" width="9" style="7" customWidth="1"/>
    <col min="11797" max="11797" width="11.140625" style="7" customWidth="1"/>
    <col min="11798" max="11798" width="11.28515625" style="7" customWidth="1"/>
    <col min="11799" max="11799" width="10.42578125" style="7" customWidth="1"/>
    <col min="11800" max="11800" width="11.85546875" style="7" customWidth="1"/>
    <col min="11801" max="11801" width="11" style="7" customWidth="1"/>
    <col min="11802" max="11802" width="7.85546875" style="7" customWidth="1"/>
    <col min="11803" max="11803" width="8" style="7" customWidth="1"/>
    <col min="11804" max="11806" width="6.7109375" style="7" customWidth="1"/>
    <col min="11807" max="12032" width="9.140625" style="7"/>
    <col min="12033" max="12033" width="6.7109375" style="7" customWidth="1"/>
    <col min="12034" max="12034" width="26" style="7" customWidth="1"/>
    <col min="12035" max="12035" width="6.7109375" style="7" customWidth="1"/>
    <col min="12036" max="12042" width="0" style="7" hidden="1" customWidth="1"/>
    <col min="12043" max="12043" width="10.5703125" style="7" customWidth="1"/>
    <col min="12044" max="12045" width="11.28515625" style="7" customWidth="1"/>
    <col min="12046" max="12046" width="9.42578125" style="7" customWidth="1"/>
    <col min="12047" max="12047" width="10" style="7" customWidth="1"/>
    <col min="12048" max="12048" width="10.7109375" style="7" customWidth="1"/>
    <col min="12049" max="12049" width="6.7109375" style="7" customWidth="1"/>
    <col min="12050" max="12050" width="9.140625" style="7"/>
    <col min="12051" max="12051" width="9.5703125" style="7" customWidth="1"/>
    <col min="12052" max="12052" width="9" style="7" customWidth="1"/>
    <col min="12053" max="12053" width="11.140625" style="7" customWidth="1"/>
    <col min="12054" max="12054" width="11.28515625" style="7" customWidth="1"/>
    <col min="12055" max="12055" width="10.42578125" style="7" customWidth="1"/>
    <col min="12056" max="12056" width="11.85546875" style="7" customWidth="1"/>
    <col min="12057" max="12057" width="11" style="7" customWidth="1"/>
    <col min="12058" max="12058" width="7.85546875" style="7" customWidth="1"/>
    <col min="12059" max="12059" width="8" style="7" customWidth="1"/>
    <col min="12060" max="12062" width="6.7109375" style="7" customWidth="1"/>
    <col min="12063" max="12288" width="9.140625" style="7"/>
    <col min="12289" max="12289" width="6.7109375" style="7" customWidth="1"/>
    <col min="12290" max="12290" width="26" style="7" customWidth="1"/>
    <col min="12291" max="12291" width="6.7109375" style="7" customWidth="1"/>
    <col min="12292" max="12298" width="0" style="7" hidden="1" customWidth="1"/>
    <col min="12299" max="12299" width="10.5703125" style="7" customWidth="1"/>
    <col min="12300" max="12301" width="11.28515625" style="7" customWidth="1"/>
    <col min="12302" max="12302" width="9.42578125" style="7" customWidth="1"/>
    <col min="12303" max="12303" width="10" style="7" customWidth="1"/>
    <col min="12304" max="12304" width="10.7109375" style="7" customWidth="1"/>
    <col min="12305" max="12305" width="6.7109375" style="7" customWidth="1"/>
    <col min="12306" max="12306" width="9.140625" style="7"/>
    <col min="12307" max="12307" width="9.5703125" style="7" customWidth="1"/>
    <col min="12308" max="12308" width="9" style="7" customWidth="1"/>
    <col min="12309" max="12309" width="11.140625" style="7" customWidth="1"/>
    <col min="12310" max="12310" width="11.28515625" style="7" customWidth="1"/>
    <col min="12311" max="12311" width="10.42578125" style="7" customWidth="1"/>
    <col min="12312" max="12312" width="11.85546875" style="7" customWidth="1"/>
    <col min="12313" max="12313" width="11" style="7" customWidth="1"/>
    <col min="12314" max="12314" width="7.85546875" style="7" customWidth="1"/>
    <col min="12315" max="12315" width="8" style="7" customWidth="1"/>
    <col min="12316" max="12318" width="6.7109375" style="7" customWidth="1"/>
    <col min="12319" max="12544" width="9.140625" style="7"/>
    <col min="12545" max="12545" width="6.7109375" style="7" customWidth="1"/>
    <col min="12546" max="12546" width="26" style="7" customWidth="1"/>
    <col min="12547" max="12547" width="6.7109375" style="7" customWidth="1"/>
    <col min="12548" max="12554" width="0" style="7" hidden="1" customWidth="1"/>
    <col min="12555" max="12555" width="10.5703125" style="7" customWidth="1"/>
    <col min="12556" max="12557" width="11.28515625" style="7" customWidth="1"/>
    <col min="12558" max="12558" width="9.42578125" style="7" customWidth="1"/>
    <col min="12559" max="12559" width="10" style="7" customWidth="1"/>
    <col min="12560" max="12560" width="10.7109375" style="7" customWidth="1"/>
    <col min="12561" max="12561" width="6.7109375" style="7" customWidth="1"/>
    <col min="12562" max="12562" width="9.140625" style="7"/>
    <col min="12563" max="12563" width="9.5703125" style="7" customWidth="1"/>
    <col min="12564" max="12564" width="9" style="7" customWidth="1"/>
    <col min="12565" max="12565" width="11.140625" style="7" customWidth="1"/>
    <col min="12566" max="12566" width="11.28515625" style="7" customWidth="1"/>
    <col min="12567" max="12567" width="10.42578125" style="7" customWidth="1"/>
    <col min="12568" max="12568" width="11.85546875" style="7" customWidth="1"/>
    <col min="12569" max="12569" width="11" style="7" customWidth="1"/>
    <col min="12570" max="12570" width="7.85546875" style="7" customWidth="1"/>
    <col min="12571" max="12571" width="8" style="7" customWidth="1"/>
    <col min="12572" max="12574" width="6.7109375" style="7" customWidth="1"/>
    <col min="12575" max="12800" width="9.140625" style="7"/>
    <col min="12801" max="12801" width="6.7109375" style="7" customWidth="1"/>
    <col min="12802" max="12802" width="26" style="7" customWidth="1"/>
    <col min="12803" max="12803" width="6.7109375" style="7" customWidth="1"/>
    <col min="12804" max="12810" width="0" style="7" hidden="1" customWidth="1"/>
    <col min="12811" max="12811" width="10.5703125" style="7" customWidth="1"/>
    <col min="12812" max="12813" width="11.28515625" style="7" customWidth="1"/>
    <col min="12814" max="12814" width="9.42578125" style="7" customWidth="1"/>
    <col min="12815" max="12815" width="10" style="7" customWidth="1"/>
    <col min="12816" max="12816" width="10.7109375" style="7" customWidth="1"/>
    <col min="12817" max="12817" width="6.7109375" style="7" customWidth="1"/>
    <col min="12818" max="12818" width="9.140625" style="7"/>
    <col min="12819" max="12819" width="9.5703125" style="7" customWidth="1"/>
    <col min="12820" max="12820" width="9" style="7" customWidth="1"/>
    <col min="12821" max="12821" width="11.140625" style="7" customWidth="1"/>
    <col min="12822" max="12822" width="11.28515625" style="7" customWidth="1"/>
    <col min="12823" max="12823" width="10.42578125" style="7" customWidth="1"/>
    <col min="12824" max="12824" width="11.85546875" style="7" customWidth="1"/>
    <col min="12825" max="12825" width="11" style="7" customWidth="1"/>
    <col min="12826" max="12826" width="7.85546875" style="7" customWidth="1"/>
    <col min="12827" max="12827" width="8" style="7" customWidth="1"/>
    <col min="12828" max="12830" width="6.7109375" style="7" customWidth="1"/>
    <col min="12831" max="13056" width="9.140625" style="7"/>
    <col min="13057" max="13057" width="6.7109375" style="7" customWidth="1"/>
    <col min="13058" max="13058" width="26" style="7" customWidth="1"/>
    <col min="13059" max="13059" width="6.7109375" style="7" customWidth="1"/>
    <col min="13060" max="13066" width="0" style="7" hidden="1" customWidth="1"/>
    <col min="13067" max="13067" width="10.5703125" style="7" customWidth="1"/>
    <col min="13068" max="13069" width="11.28515625" style="7" customWidth="1"/>
    <col min="13070" max="13070" width="9.42578125" style="7" customWidth="1"/>
    <col min="13071" max="13071" width="10" style="7" customWidth="1"/>
    <col min="13072" max="13072" width="10.7109375" style="7" customWidth="1"/>
    <col min="13073" max="13073" width="6.7109375" style="7" customWidth="1"/>
    <col min="13074" max="13074" width="9.140625" style="7"/>
    <col min="13075" max="13075" width="9.5703125" style="7" customWidth="1"/>
    <col min="13076" max="13076" width="9" style="7" customWidth="1"/>
    <col min="13077" max="13077" width="11.140625" style="7" customWidth="1"/>
    <col min="13078" max="13078" width="11.28515625" style="7" customWidth="1"/>
    <col min="13079" max="13079" width="10.42578125" style="7" customWidth="1"/>
    <col min="13080" max="13080" width="11.85546875" style="7" customWidth="1"/>
    <col min="13081" max="13081" width="11" style="7" customWidth="1"/>
    <col min="13082" max="13082" width="7.85546875" style="7" customWidth="1"/>
    <col min="13083" max="13083" width="8" style="7" customWidth="1"/>
    <col min="13084" max="13086" width="6.7109375" style="7" customWidth="1"/>
    <col min="13087" max="13312" width="9.140625" style="7"/>
    <col min="13313" max="13313" width="6.7109375" style="7" customWidth="1"/>
    <col min="13314" max="13314" width="26" style="7" customWidth="1"/>
    <col min="13315" max="13315" width="6.7109375" style="7" customWidth="1"/>
    <col min="13316" max="13322" width="0" style="7" hidden="1" customWidth="1"/>
    <col min="13323" max="13323" width="10.5703125" style="7" customWidth="1"/>
    <col min="13324" max="13325" width="11.28515625" style="7" customWidth="1"/>
    <col min="13326" max="13326" width="9.42578125" style="7" customWidth="1"/>
    <col min="13327" max="13327" width="10" style="7" customWidth="1"/>
    <col min="13328" max="13328" width="10.7109375" style="7" customWidth="1"/>
    <col min="13329" max="13329" width="6.7109375" style="7" customWidth="1"/>
    <col min="13330" max="13330" width="9.140625" style="7"/>
    <col min="13331" max="13331" width="9.5703125" style="7" customWidth="1"/>
    <col min="13332" max="13332" width="9" style="7" customWidth="1"/>
    <col min="13333" max="13333" width="11.140625" style="7" customWidth="1"/>
    <col min="13334" max="13334" width="11.28515625" style="7" customWidth="1"/>
    <col min="13335" max="13335" width="10.42578125" style="7" customWidth="1"/>
    <col min="13336" max="13336" width="11.85546875" style="7" customWidth="1"/>
    <col min="13337" max="13337" width="11" style="7" customWidth="1"/>
    <col min="13338" max="13338" width="7.85546875" style="7" customWidth="1"/>
    <col min="13339" max="13339" width="8" style="7" customWidth="1"/>
    <col min="13340" max="13342" width="6.7109375" style="7" customWidth="1"/>
    <col min="13343" max="13568" width="9.140625" style="7"/>
    <col min="13569" max="13569" width="6.7109375" style="7" customWidth="1"/>
    <col min="13570" max="13570" width="26" style="7" customWidth="1"/>
    <col min="13571" max="13571" width="6.7109375" style="7" customWidth="1"/>
    <col min="13572" max="13578" width="0" style="7" hidden="1" customWidth="1"/>
    <col min="13579" max="13579" width="10.5703125" style="7" customWidth="1"/>
    <col min="13580" max="13581" width="11.28515625" style="7" customWidth="1"/>
    <col min="13582" max="13582" width="9.42578125" style="7" customWidth="1"/>
    <col min="13583" max="13583" width="10" style="7" customWidth="1"/>
    <col min="13584" max="13584" width="10.7109375" style="7" customWidth="1"/>
    <col min="13585" max="13585" width="6.7109375" style="7" customWidth="1"/>
    <col min="13586" max="13586" width="9.140625" style="7"/>
    <col min="13587" max="13587" width="9.5703125" style="7" customWidth="1"/>
    <col min="13588" max="13588" width="9" style="7" customWidth="1"/>
    <col min="13589" max="13589" width="11.140625" style="7" customWidth="1"/>
    <col min="13590" max="13590" width="11.28515625" style="7" customWidth="1"/>
    <col min="13591" max="13591" width="10.42578125" style="7" customWidth="1"/>
    <col min="13592" max="13592" width="11.85546875" style="7" customWidth="1"/>
    <col min="13593" max="13593" width="11" style="7" customWidth="1"/>
    <col min="13594" max="13594" width="7.85546875" style="7" customWidth="1"/>
    <col min="13595" max="13595" width="8" style="7" customWidth="1"/>
    <col min="13596" max="13598" width="6.7109375" style="7" customWidth="1"/>
    <col min="13599" max="13824" width="9.140625" style="7"/>
    <col min="13825" max="13825" width="6.7109375" style="7" customWidth="1"/>
    <col min="13826" max="13826" width="26" style="7" customWidth="1"/>
    <col min="13827" max="13827" width="6.7109375" style="7" customWidth="1"/>
    <col min="13828" max="13834" width="0" style="7" hidden="1" customWidth="1"/>
    <col min="13835" max="13835" width="10.5703125" style="7" customWidth="1"/>
    <col min="13836" max="13837" width="11.28515625" style="7" customWidth="1"/>
    <col min="13838" max="13838" width="9.42578125" style="7" customWidth="1"/>
    <col min="13839" max="13839" width="10" style="7" customWidth="1"/>
    <col min="13840" max="13840" width="10.7109375" style="7" customWidth="1"/>
    <col min="13841" max="13841" width="6.7109375" style="7" customWidth="1"/>
    <col min="13842" max="13842" width="9.140625" style="7"/>
    <col min="13843" max="13843" width="9.5703125" style="7" customWidth="1"/>
    <col min="13844" max="13844" width="9" style="7" customWidth="1"/>
    <col min="13845" max="13845" width="11.140625" style="7" customWidth="1"/>
    <col min="13846" max="13846" width="11.28515625" style="7" customWidth="1"/>
    <col min="13847" max="13847" width="10.42578125" style="7" customWidth="1"/>
    <col min="13848" max="13848" width="11.85546875" style="7" customWidth="1"/>
    <col min="13849" max="13849" width="11" style="7" customWidth="1"/>
    <col min="13850" max="13850" width="7.85546875" style="7" customWidth="1"/>
    <col min="13851" max="13851" width="8" style="7" customWidth="1"/>
    <col min="13852" max="13854" width="6.7109375" style="7" customWidth="1"/>
    <col min="13855" max="14080" width="9.140625" style="7"/>
    <col min="14081" max="14081" width="6.7109375" style="7" customWidth="1"/>
    <col min="14082" max="14082" width="26" style="7" customWidth="1"/>
    <col min="14083" max="14083" width="6.7109375" style="7" customWidth="1"/>
    <col min="14084" max="14090" width="0" style="7" hidden="1" customWidth="1"/>
    <col min="14091" max="14091" width="10.5703125" style="7" customWidth="1"/>
    <col min="14092" max="14093" width="11.28515625" style="7" customWidth="1"/>
    <col min="14094" max="14094" width="9.42578125" style="7" customWidth="1"/>
    <col min="14095" max="14095" width="10" style="7" customWidth="1"/>
    <col min="14096" max="14096" width="10.7109375" style="7" customWidth="1"/>
    <col min="14097" max="14097" width="6.7109375" style="7" customWidth="1"/>
    <col min="14098" max="14098" width="9.140625" style="7"/>
    <col min="14099" max="14099" width="9.5703125" style="7" customWidth="1"/>
    <col min="14100" max="14100" width="9" style="7" customWidth="1"/>
    <col min="14101" max="14101" width="11.140625" style="7" customWidth="1"/>
    <col min="14102" max="14102" width="11.28515625" style="7" customWidth="1"/>
    <col min="14103" max="14103" width="10.42578125" style="7" customWidth="1"/>
    <col min="14104" max="14104" width="11.85546875" style="7" customWidth="1"/>
    <col min="14105" max="14105" width="11" style="7" customWidth="1"/>
    <col min="14106" max="14106" width="7.85546875" style="7" customWidth="1"/>
    <col min="14107" max="14107" width="8" style="7" customWidth="1"/>
    <col min="14108" max="14110" width="6.7109375" style="7" customWidth="1"/>
    <col min="14111" max="14336" width="9.140625" style="7"/>
    <col min="14337" max="14337" width="6.7109375" style="7" customWidth="1"/>
    <col min="14338" max="14338" width="26" style="7" customWidth="1"/>
    <col min="14339" max="14339" width="6.7109375" style="7" customWidth="1"/>
    <col min="14340" max="14346" width="0" style="7" hidden="1" customWidth="1"/>
    <col min="14347" max="14347" width="10.5703125" style="7" customWidth="1"/>
    <col min="14348" max="14349" width="11.28515625" style="7" customWidth="1"/>
    <col min="14350" max="14350" width="9.42578125" style="7" customWidth="1"/>
    <col min="14351" max="14351" width="10" style="7" customWidth="1"/>
    <col min="14352" max="14352" width="10.7109375" style="7" customWidth="1"/>
    <col min="14353" max="14353" width="6.7109375" style="7" customWidth="1"/>
    <col min="14354" max="14354" width="9.140625" style="7"/>
    <col min="14355" max="14355" width="9.5703125" style="7" customWidth="1"/>
    <col min="14356" max="14356" width="9" style="7" customWidth="1"/>
    <col min="14357" max="14357" width="11.140625" style="7" customWidth="1"/>
    <col min="14358" max="14358" width="11.28515625" style="7" customWidth="1"/>
    <col min="14359" max="14359" width="10.42578125" style="7" customWidth="1"/>
    <col min="14360" max="14360" width="11.85546875" style="7" customWidth="1"/>
    <col min="14361" max="14361" width="11" style="7" customWidth="1"/>
    <col min="14362" max="14362" width="7.85546875" style="7" customWidth="1"/>
    <col min="14363" max="14363" width="8" style="7" customWidth="1"/>
    <col min="14364" max="14366" width="6.7109375" style="7" customWidth="1"/>
    <col min="14367" max="14592" width="9.140625" style="7"/>
    <col min="14593" max="14593" width="6.7109375" style="7" customWidth="1"/>
    <col min="14594" max="14594" width="26" style="7" customWidth="1"/>
    <col min="14595" max="14595" width="6.7109375" style="7" customWidth="1"/>
    <col min="14596" max="14602" width="0" style="7" hidden="1" customWidth="1"/>
    <col min="14603" max="14603" width="10.5703125" style="7" customWidth="1"/>
    <col min="14604" max="14605" width="11.28515625" style="7" customWidth="1"/>
    <col min="14606" max="14606" width="9.42578125" style="7" customWidth="1"/>
    <col min="14607" max="14607" width="10" style="7" customWidth="1"/>
    <col min="14608" max="14608" width="10.7109375" style="7" customWidth="1"/>
    <col min="14609" max="14609" width="6.7109375" style="7" customWidth="1"/>
    <col min="14610" max="14610" width="9.140625" style="7"/>
    <col min="14611" max="14611" width="9.5703125" style="7" customWidth="1"/>
    <col min="14612" max="14612" width="9" style="7" customWidth="1"/>
    <col min="14613" max="14613" width="11.140625" style="7" customWidth="1"/>
    <col min="14614" max="14614" width="11.28515625" style="7" customWidth="1"/>
    <col min="14615" max="14615" width="10.42578125" style="7" customWidth="1"/>
    <col min="14616" max="14616" width="11.85546875" style="7" customWidth="1"/>
    <col min="14617" max="14617" width="11" style="7" customWidth="1"/>
    <col min="14618" max="14618" width="7.85546875" style="7" customWidth="1"/>
    <col min="14619" max="14619" width="8" style="7" customWidth="1"/>
    <col min="14620" max="14622" width="6.7109375" style="7" customWidth="1"/>
    <col min="14623" max="14848" width="9.140625" style="7"/>
    <col min="14849" max="14849" width="6.7109375" style="7" customWidth="1"/>
    <col min="14850" max="14850" width="26" style="7" customWidth="1"/>
    <col min="14851" max="14851" width="6.7109375" style="7" customWidth="1"/>
    <col min="14852" max="14858" width="0" style="7" hidden="1" customWidth="1"/>
    <col min="14859" max="14859" width="10.5703125" style="7" customWidth="1"/>
    <col min="14860" max="14861" width="11.28515625" style="7" customWidth="1"/>
    <col min="14862" max="14862" width="9.42578125" style="7" customWidth="1"/>
    <col min="14863" max="14863" width="10" style="7" customWidth="1"/>
    <col min="14864" max="14864" width="10.7109375" style="7" customWidth="1"/>
    <col min="14865" max="14865" width="6.7109375" style="7" customWidth="1"/>
    <col min="14866" max="14866" width="9.140625" style="7"/>
    <col min="14867" max="14867" width="9.5703125" style="7" customWidth="1"/>
    <col min="14868" max="14868" width="9" style="7" customWidth="1"/>
    <col min="14869" max="14869" width="11.140625" style="7" customWidth="1"/>
    <col min="14870" max="14870" width="11.28515625" style="7" customWidth="1"/>
    <col min="14871" max="14871" width="10.42578125" style="7" customWidth="1"/>
    <col min="14872" max="14872" width="11.85546875" style="7" customWidth="1"/>
    <col min="14873" max="14873" width="11" style="7" customWidth="1"/>
    <col min="14874" max="14874" width="7.85546875" style="7" customWidth="1"/>
    <col min="14875" max="14875" width="8" style="7" customWidth="1"/>
    <col min="14876" max="14878" width="6.7109375" style="7" customWidth="1"/>
    <col min="14879" max="15104" width="9.140625" style="7"/>
    <col min="15105" max="15105" width="6.7109375" style="7" customWidth="1"/>
    <col min="15106" max="15106" width="26" style="7" customWidth="1"/>
    <col min="15107" max="15107" width="6.7109375" style="7" customWidth="1"/>
    <col min="15108" max="15114" width="0" style="7" hidden="1" customWidth="1"/>
    <col min="15115" max="15115" width="10.5703125" style="7" customWidth="1"/>
    <col min="15116" max="15117" width="11.28515625" style="7" customWidth="1"/>
    <col min="15118" max="15118" width="9.42578125" style="7" customWidth="1"/>
    <col min="15119" max="15119" width="10" style="7" customWidth="1"/>
    <col min="15120" max="15120" width="10.7109375" style="7" customWidth="1"/>
    <col min="15121" max="15121" width="6.7109375" style="7" customWidth="1"/>
    <col min="15122" max="15122" width="9.140625" style="7"/>
    <col min="15123" max="15123" width="9.5703125" style="7" customWidth="1"/>
    <col min="15124" max="15124" width="9" style="7" customWidth="1"/>
    <col min="15125" max="15125" width="11.140625" style="7" customWidth="1"/>
    <col min="15126" max="15126" width="11.28515625" style="7" customWidth="1"/>
    <col min="15127" max="15127" width="10.42578125" style="7" customWidth="1"/>
    <col min="15128" max="15128" width="11.85546875" style="7" customWidth="1"/>
    <col min="15129" max="15129" width="11" style="7" customWidth="1"/>
    <col min="15130" max="15130" width="7.85546875" style="7" customWidth="1"/>
    <col min="15131" max="15131" width="8" style="7" customWidth="1"/>
    <col min="15132" max="15134" width="6.7109375" style="7" customWidth="1"/>
    <col min="15135" max="15360" width="9.140625" style="7"/>
    <col min="15361" max="15361" width="6.7109375" style="7" customWidth="1"/>
    <col min="15362" max="15362" width="26" style="7" customWidth="1"/>
    <col min="15363" max="15363" width="6.7109375" style="7" customWidth="1"/>
    <col min="15364" max="15370" width="0" style="7" hidden="1" customWidth="1"/>
    <col min="15371" max="15371" width="10.5703125" style="7" customWidth="1"/>
    <col min="15372" max="15373" width="11.28515625" style="7" customWidth="1"/>
    <col min="15374" max="15374" width="9.42578125" style="7" customWidth="1"/>
    <col min="15375" max="15375" width="10" style="7" customWidth="1"/>
    <col min="15376" max="15376" width="10.7109375" style="7" customWidth="1"/>
    <col min="15377" max="15377" width="6.7109375" style="7" customWidth="1"/>
    <col min="15378" max="15378" width="9.140625" style="7"/>
    <col min="15379" max="15379" width="9.5703125" style="7" customWidth="1"/>
    <col min="15380" max="15380" width="9" style="7" customWidth="1"/>
    <col min="15381" max="15381" width="11.140625" style="7" customWidth="1"/>
    <col min="15382" max="15382" width="11.28515625" style="7" customWidth="1"/>
    <col min="15383" max="15383" width="10.42578125" style="7" customWidth="1"/>
    <col min="15384" max="15384" width="11.85546875" style="7" customWidth="1"/>
    <col min="15385" max="15385" width="11" style="7" customWidth="1"/>
    <col min="15386" max="15386" width="7.85546875" style="7" customWidth="1"/>
    <col min="15387" max="15387" width="8" style="7" customWidth="1"/>
    <col min="15388" max="15390" width="6.7109375" style="7" customWidth="1"/>
    <col min="15391" max="15616" width="9.140625" style="7"/>
    <col min="15617" max="15617" width="6.7109375" style="7" customWidth="1"/>
    <col min="15618" max="15618" width="26" style="7" customWidth="1"/>
    <col min="15619" max="15619" width="6.7109375" style="7" customWidth="1"/>
    <col min="15620" max="15626" width="0" style="7" hidden="1" customWidth="1"/>
    <col min="15627" max="15627" width="10.5703125" style="7" customWidth="1"/>
    <col min="15628" max="15629" width="11.28515625" style="7" customWidth="1"/>
    <col min="15630" max="15630" width="9.42578125" style="7" customWidth="1"/>
    <col min="15631" max="15631" width="10" style="7" customWidth="1"/>
    <col min="15632" max="15632" width="10.7109375" style="7" customWidth="1"/>
    <col min="15633" max="15633" width="6.7109375" style="7" customWidth="1"/>
    <col min="15634" max="15634" width="9.140625" style="7"/>
    <col min="15635" max="15635" width="9.5703125" style="7" customWidth="1"/>
    <col min="15636" max="15636" width="9" style="7" customWidth="1"/>
    <col min="15637" max="15637" width="11.140625" style="7" customWidth="1"/>
    <col min="15638" max="15638" width="11.28515625" style="7" customWidth="1"/>
    <col min="15639" max="15639" width="10.42578125" style="7" customWidth="1"/>
    <col min="15640" max="15640" width="11.85546875" style="7" customWidth="1"/>
    <col min="15641" max="15641" width="11" style="7" customWidth="1"/>
    <col min="15642" max="15642" width="7.85546875" style="7" customWidth="1"/>
    <col min="15643" max="15643" width="8" style="7" customWidth="1"/>
    <col min="15644" max="15646" width="6.7109375" style="7" customWidth="1"/>
    <col min="15647" max="15872" width="9.140625" style="7"/>
    <col min="15873" max="15873" width="6.7109375" style="7" customWidth="1"/>
    <col min="15874" max="15874" width="26" style="7" customWidth="1"/>
    <col min="15875" max="15875" width="6.7109375" style="7" customWidth="1"/>
    <col min="15876" max="15882" width="0" style="7" hidden="1" customWidth="1"/>
    <col min="15883" max="15883" width="10.5703125" style="7" customWidth="1"/>
    <col min="15884" max="15885" width="11.28515625" style="7" customWidth="1"/>
    <col min="15886" max="15886" width="9.42578125" style="7" customWidth="1"/>
    <col min="15887" max="15887" width="10" style="7" customWidth="1"/>
    <col min="15888" max="15888" width="10.7109375" style="7" customWidth="1"/>
    <col min="15889" max="15889" width="6.7109375" style="7" customWidth="1"/>
    <col min="15890" max="15890" width="9.140625" style="7"/>
    <col min="15891" max="15891" width="9.5703125" style="7" customWidth="1"/>
    <col min="15892" max="15892" width="9" style="7" customWidth="1"/>
    <col min="15893" max="15893" width="11.140625" style="7" customWidth="1"/>
    <col min="15894" max="15894" width="11.28515625" style="7" customWidth="1"/>
    <col min="15895" max="15895" width="10.42578125" style="7" customWidth="1"/>
    <col min="15896" max="15896" width="11.85546875" style="7" customWidth="1"/>
    <col min="15897" max="15897" width="11" style="7" customWidth="1"/>
    <col min="15898" max="15898" width="7.85546875" style="7" customWidth="1"/>
    <col min="15899" max="15899" width="8" style="7" customWidth="1"/>
    <col min="15900" max="15902" width="6.7109375" style="7" customWidth="1"/>
    <col min="15903" max="16128" width="9.140625" style="7"/>
    <col min="16129" max="16129" width="6.7109375" style="7" customWidth="1"/>
    <col min="16130" max="16130" width="26" style="7" customWidth="1"/>
    <col min="16131" max="16131" width="6.7109375" style="7" customWidth="1"/>
    <col min="16132" max="16138" width="0" style="7" hidden="1" customWidth="1"/>
    <col min="16139" max="16139" width="10.5703125" style="7" customWidth="1"/>
    <col min="16140" max="16141" width="11.28515625" style="7" customWidth="1"/>
    <col min="16142" max="16142" width="9.42578125" style="7" customWidth="1"/>
    <col min="16143" max="16143" width="10" style="7" customWidth="1"/>
    <col min="16144" max="16144" width="10.7109375" style="7" customWidth="1"/>
    <col min="16145" max="16145" width="6.7109375" style="7" customWidth="1"/>
    <col min="16146" max="16146" width="9.140625" style="7"/>
    <col min="16147" max="16147" width="9.5703125" style="7" customWidth="1"/>
    <col min="16148" max="16148" width="9" style="7" customWidth="1"/>
    <col min="16149" max="16149" width="11.140625" style="7" customWidth="1"/>
    <col min="16150" max="16150" width="11.28515625" style="7" customWidth="1"/>
    <col min="16151" max="16151" width="10.42578125" style="7" customWidth="1"/>
    <col min="16152" max="16152" width="11.85546875" style="7" customWidth="1"/>
    <col min="16153" max="16153" width="11" style="7" customWidth="1"/>
    <col min="16154" max="16154" width="7.85546875" style="7" customWidth="1"/>
    <col min="16155" max="16155" width="8" style="7" customWidth="1"/>
    <col min="16156" max="16158" width="6.7109375" style="7" customWidth="1"/>
    <col min="16159" max="16384" width="9.140625" style="7"/>
  </cols>
  <sheetData>
    <row r="1" spans="1:29" s="1" customFormat="1" ht="38.25" customHeight="1" x14ac:dyDescent="0.25">
      <c r="A1" s="101" t="s">
        <v>106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3"/>
    </row>
    <row r="2" spans="1:29" s="5" customFormat="1" ht="25.5" customHeight="1" x14ac:dyDescent="0.25">
      <c r="A2" s="104" t="s">
        <v>0</v>
      </c>
      <c r="B2" s="105" t="s">
        <v>1</v>
      </c>
      <c r="C2" s="105" t="s">
        <v>2</v>
      </c>
      <c r="D2" s="106" t="s">
        <v>3</v>
      </c>
      <c r="E2" s="105" t="s">
        <v>4</v>
      </c>
      <c r="F2" s="105"/>
      <c r="G2" s="105"/>
      <c r="H2" s="104" t="s">
        <v>5</v>
      </c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4">
        <v>10</v>
      </c>
      <c r="AA2" s="4"/>
    </row>
    <row r="3" spans="1:29" s="6" customFormat="1" ht="38.25" customHeight="1" x14ac:dyDescent="0.25">
      <c r="A3" s="104"/>
      <c r="B3" s="105"/>
      <c r="C3" s="105"/>
      <c r="D3" s="106"/>
      <c r="E3" s="105"/>
      <c r="F3" s="105"/>
      <c r="G3" s="105"/>
      <c r="H3" s="105" t="s">
        <v>6</v>
      </c>
      <c r="I3" s="105"/>
      <c r="J3" s="105"/>
      <c r="K3" s="105" t="s">
        <v>7</v>
      </c>
      <c r="L3" s="105"/>
      <c r="M3" s="105"/>
      <c r="N3" s="105" t="s">
        <v>8</v>
      </c>
      <c r="O3" s="105"/>
      <c r="P3" s="105"/>
      <c r="Q3" s="105" t="s">
        <v>9</v>
      </c>
      <c r="R3" s="105"/>
      <c r="S3" s="105"/>
      <c r="T3" s="105" t="s">
        <v>10</v>
      </c>
      <c r="U3" s="105"/>
      <c r="V3" s="105"/>
      <c r="W3" s="105" t="s">
        <v>11</v>
      </c>
      <c r="X3" s="105"/>
      <c r="Y3" s="105"/>
      <c r="Z3" s="2"/>
      <c r="AA3" s="2"/>
    </row>
    <row r="4" spans="1:29" s="6" customFormat="1" ht="37.5" customHeight="1" x14ac:dyDescent="0.25">
      <c r="A4" s="104"/>
      <c r="B4" s="105"/>
      <c r="C4" s="105"/>
      <c r="D4" s="106"/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18</v>
      </c>
      <c r="L4" s="3" t="s">
        <v>19</v>
      </c>
      <c r="M4" s="3" t="s">
        <v>20</v>
      </c>
      <c r="N4" s="3" t="s">
        <v>21</v>
      </c>
      <c r="O4" s="3" t="s">
        <v>22</v>
      </c>
      <c r="P4" s="3" t="s">
        <v>23</v>
      </c>
      <c r="Q4" s="3" t="s">
        <v>24</v>
      </c>
      <c r="R4" s="3" t="s">
        <v>25</v>
      </c>
      <c r="S4" s="3" t="s">
        <v>26</v>
      </c>
      <c r="T4" s="3" t="s">
        <v>27</v>
      </c>
      <c r="U4" s="3" t="s">
        <v>28</v>
      </c>
      <c r="V4" s="3" t="s">
        <v>29</v>
      </c>
      <c r="W4" s="3" t="s">
        <v>30</v>
      </c>
      <c r="X4" s="3" t="s">
        <v>31</v>
      </c>
      <c r="Y4" s="3" t="s">
        <v>32</v>
      </c>
      <c r="Z4" s="3" t="s">
        <v>33</v>
      </c>
      <c r="AA4" s="2" t="s">
        <v>34</v>
      </c>
    </row>
    <row r="5" spans="1:29" ht="12.75" x14ac:dyDescent="0.25">
      <c r="A5" s="4">
        <v>1</v>
      </c>
      <c r="B5" s="72" t="s">
        <v>35</v>
      </c>
      <c r="C5" s="73">
        <v>1260</v>
      </c>
      <c r="D5" s="74">
        <v>0.36220000000000002</v>
      </c>
      <c r="E5" s="75">
        <v>205.55</v>
      </c>
      <c r="F5" s="75">
        <v>214.28493319999998</v>
      </c>
      <c r="G5" s="75">
        <f>F5-E5</f>
        <v>8.734933199999972</v>
      </c>
      <c r="H5" s="75">
        <v>239.375</v>
      </c>
      <c r="I5" s="75">
        <v>221.22608484249997</v>
      </c>
      <c r="J5" s="75">
        <f>I5-H5</f>
        <v>-18.148915157500028</v>
      </c>
      <c r="K5" s="75">
        <v>869.4765000000001</v>
      </c>
      <c r="L5" s="75">
        <v>914.90154421519992</v>
      </c>
      <c r="M5" s="75">
        <f>L5-K5</f>
        <v>45.425044215199819</v>
      </c>
      <c r="N5" s="75"/>
      <c r="O5" s="75">
        <v>0</v>
      </c>
      <c r="P5" s="75">
        <f>O5-N5</f>
        <v>0</v>
      </c>
      <c r="Q5" s="75"/>
      <c r="R5" s="75">
        <v>0</v>
      </c>
      <c r="S5" s="75">
        <f>R5-Q5</f>
        <v>0</v>
      </c>
      <c r="T5" s="75"/>
      <c r="U5" s="75">
        <v>0</v>
      </c>
      <c r="V5" s="75">
        <f>U5-T5</f>
        <v>0</v>
      </c>
      <c r="W5" s="75">
        <f>T5+Q5+N5+K5+H5</f>
        <v>1108.8515000000002</v>
      </c>
      <c r="X5" s="75">
        <f>U5+R5+O5+L5+I5</f>
        <v>1136.1276290576998</v>
      </c>
      <c r="Y5" s="75">
        <f>X5-W5</f>
        <v>27.276129057699563</v>
      </c>
      <c r="Z5" s="76">
        <f t="shared" ref="Z5:AA50" si="0">IFERROR(W5/E5,0)</f>
        <v>5.3945585015811242</v>
      </c>
      <c r="AA5" s="76">
        <f t="shared" si="0"/>
        <v>5.3019482615574756</v>
      </c>
      <c r="AC5" s="8"/>
    </row>
    <row r="6" spans="1:29" ht="12.75" x14ac:dyDescent="0.25">
      <c r="A6" s="4">
        <f>A5+1</f>
        <v>2</v>
      </c>
      <c r="B6" s="72" t="s">
        <v>36</v>
      </c>
      <c r="C6" s="73">
        <v>500</v>
      </c>
      <c r="D6" s="74">
        <v>0.36220000000000002</v>
      </c>
      <c r="E6" s="75">
        <v>103.51</v>
      </c>
      <c r="F6" s="75">
        <v>92.682491799999994</v>
      </c>
      <c r="G6" s="75">
        <f t="shared" ref="G6:G75" si="1">F6-E6</f>
        <v>-10.827508200000011</v>
      </c>
      <c r="H6" s="75">
        <v>86.4</v>
      </c>
      <c r="I6" s="75">
        <v>90.558233333333334</v>
      </c>
      <c r="J6" s="75">
        <f t="shared" ref="J6:J75" si="2">I6-H6</f>
        <v>4.1582333333333281</v>
      </c>
      <c r="K6" s="75">
        <v>407.82940000000002</v>
      </c>
      <c r="L6" s="75">
        <v>371.94627799199998</v>
      </c>
      <c r="M6" s="75">
        <f t="shared" ref="M6:M75" si="3">L6-K6</f>
        <v>-35.883122008000043</v>
      </c>
      <c r="N6" s="75"/>
      <c r="O6" s="75">
        <v>0</v>
      </c>
      <c r="P6" s="75">
        <f t="shared" ref="P6:P75" si="4">O6-N6</f>
        <v>0</v>
      </c>
      <c r="Q6" s="75"/>
      <c r="R6" s="75">
        <v>0</v>
      </c>
      <c r="S6" s="75">
        <f t="shared" ref="S6:S75" si="5">R6-Q6</f>
        <v>0</v>
      </c>
      <c r="T6" s="75"/>
      <c r="U6" s="75">
        <v>0</v>
      </c>
      <c r="V6" s="75">
        <f t="shared" ref="V6:V75" si="6">U6-T6</f>
        <v>0</v>
      </c>
      <c r="W6" s="75">
        <f t="shared" ref="W6:X75" si="7">T6+Q6+N6+K6+H6</f>
        <v>494.22940000000006</v>
      </c>
      <c r="X6" s="75">
        <f t="shared" si="7"/>
        <v>462.50451132533328</v>
      </c>
      <c r="Y6" s="75">
        <f t="shared" ref="Y6:Y75" si="8">X6-W6</f>
        <v>-31.724888674666772</v>
      </c>
      <c r="Z6" s="76">
        <f t="shared" si="0"/>
        <v>4.7747019611631734</v>
      </c>
      <c r="AA6" s="76">
        <f t="shared" si="0"/>
        <v>4.9902036764761792</v>
      </c>
      <c r="AC6" s="8"/>
    </row>
    <row r="7" spans="1:29" ht="12.75" x14ac:dyDescent="0.25">
      <c r="A7" s="4">
        <f t="shared" ref="A7:A67" si="9">A6+1</f>
        <v>3</v>
      </c>
      <c r="B7" s="72" t="s">
        <v>37</v>
      </c>
      <c r="C7" s="73">
        <v>800</v>
      </c>
      <c r="D7" s="74">
        <v>0.36220000000000002</v>
      </c>
      <c r="E7" s="75">
        <v>169.34</v>
      </c>
      <c r="F7" s="75">
        <v>39.301060228399997</v>
      </c>
      <c r="G7" s="75">
        <f t="shared" si="1"/>
        <v>-130.03893977160001</v>
      </c>
      <c r="H7" s="75">
        <v>324.79166666666663</v>
      </c>
      <c r="I7" s="75">
        <v>84.001879512799988</v>
      </c>
      <c r="J7" s="75">
        <f t="shared" si="2"/>
        <v>-240.78978715386665</v>
      </c>
      <c r="K7" s="75">
        <v>565.59559999999999</v>
      </c>
      <c r="L7" s="75">
        <v>125.86369915062795</v>
      </c>
      <c r="M7" s="75">
        <f t="shared" si="3"/>
        <v>-439.73190084937204</v>
      </c>
      <c r="N7" s="75"/>
      <c r="O7" s="75">
        <v>0</v>
      </c>
      <c r="P7" s="75">
        <f t="shared" si="4"/>
        <v>0</v>
      </c>
      <c r="Q7" s="75"/>
      <c r="R7" s="75">
        <v>0</v>
      </c>
      <c r="S7" s="75">
        <f t="shared" si="5"/>
        <v>0</v>
      </c>
      <c r="T7" s="75"/>
      <c r="U7" s="75">
        <v>0</v>
      </c>
      <c r="V7" s="75">
        <f t="shared" si="6"/>
        <v>0</v>
      </c>
      <c r="W7" s="75">
        <f t="shared" si="7"/>
        <v>890.38726666666662</v>
      </c>
      <c r="X7" s="75">
        <f t="shared" si="7"/>
        <v>209.86557866342793</v>
      </c>
      <c r="Y7" s="75">
        <f t="shared" si="8"/>
        <v>-680.52168800323875</v>
      </c>
      <c r="Z7" s="76">
        <f t="shared" si="0"/>
        <v>5.2579855123814019</v>
      </c>
      <c r="AA7" s="76">
        <f t="shared" si="0"/>
        <v>5.3399469999990847</v>
      </c>
      <c r="AC7" s="8"/>
    </row>
    <row r="8" spans="1:29" ht="12.75" x14ac:dyDescent="0.25">
      <c r="A8" s="4">
        <f t="shared" si="9"/>
        <v>4</v>
      </c>
      <c r="B8" s="72" t="s">
        <v>38</v>
      </c>
      <c r="C8" s="73">
        <v>420</v>
      </c>
      <c r="D8" s="74">
        <v>0.36220000000000002</v>
      </c>
      <c r="E8" s="75">
        <v>52.67</v>
      </c>
      <c r="F8" s="75">
        <v>63.544202999999996</v>
      </c>
      <c r="G8" s="75">
        <f t="shared" si="1"/>
        <v>10.874202999999994</v>
      </c>
      <c r="H8" s="75">
        <v>79.408333333333331</v>
      </c>
      <c r="I8" s="75">
        <v>70.593952447499987</v>
      </c>
      <c r="J8" s="75">
        <f t="shared" si="2"/>
        <v>-8.8143808858333443</v>
      </c>
      <c r="K8" s="75">
        <v>231.74800000000002</v>
      </c>
      <c r="L8" s="75">
        <v>307.33537306439996</v>
      </c>
      <c r="M8" s="75">
        <f t="shared" si="3"/>
        <v>75.587373064399941</v>
      </c>
      <c r="N8" s="75"/>
      <c r="O8" s="75">
        <v>0</v>
      </c>
      <c r="P8" s="75">
        <f t="shared" si="4"/>
        <v>0</v>
      </c>
      <c r="Q8" s="75"/>
      <c r="R8" s="75">
        <v>0</v>
      </c>
      <c r="S8" s="75">
        <f t="shared" si="5"/>
        <v>0</v>
      </c>
      <c r="T8" s="75"/>
      <c r="U8" s="75">
        <v>0</v>
      </c>
      <c r="V8" s="75">
        <f t="shared" si="6"/>
        <v>0</v>
      </c>
      <c r="W8" s="75">
        <f t="shared" si="7"/>
        <v>311.15633333333335</v>
      </c>
      <c r="X8" s="75">
        <f t="shared" si="7"/>
        <v>377.92932551189995</v>
      </c>
      <c r="Y8" s="75">
        <f t="shared" si="8"/>
        <v>66.772992178566597</v>
      </c>
      <c r="Z8" s="76">
        <f t="shared" si="0"/>
        <v>5.9076577431808115</v>
      </c>
      <c r="AA8" s="76">
        <f t="shared" si="0"/>
        <v>5.9475028038655227</v>
      </c>
      <c r="AC8" s="8"/>
    </row>
    <row r="9" spans="1:29" ht="12.75" x14ac:dyDescent="0.25">
      <c r="A9" s="4">
        <f t="shared" si="9"/>
        <v>5</v>
      </c>
      <c r="B9" s="72" t="s">
        <v>39</v>
      </c>
      <c r="C9" s="73">
        <v>420</v>
      </c>
      <c r="D9" s="74">
        <v>0.36220000000000002</v>
      </c>
      <c r="E9" s="75">
        <v>54.35</v>
      </c>
      <c r="F9" s="75">
        <v>58.217725959999996</v>
      </c>
      <c r="G9" s="75">
        <f t="shared" si="1"/>
        <v>3.8677259599999942</v>
      </c>
      <c r="H9" s="75">
        <v>87.775000000000006</v>
      </c>
      <c r="I9" s="75">
        <v>82.036846124999983</v>
      </c>
      <c r="J9" s="75">
        <f t="shared" si="2"/>
        <v>-5.7381538750000232</v>
      </c>
      <c r="K9" s="75">
        <v>239.14000000000001</v>
      </c>
      <c r="L9" s="75">
        <v>281.5735454636</v>
      </c>
      <c r="M9" s="75">
        <f t="shared" si="3"/>
        <v>42.433545463599984</v>
      </c>
      <c r="N9" s="75"/>
      <c r="O9" s="75">
        <v>0</v>
      </c>
      <c r="P9" s="75">
        <f t="shared" si="4"/>
        <v>0</v>
      </c>
      <c r="Q9" s="75"/>
      <c r="R9" s="75">
        <v>0</v>
      </c>
      <c r="S9" s="75">
        <f t="shared" si="5"/>
        <v>0</v>
      </c>
      <c r="T9" s="75"/>
      <c r="U9" s="75">
        <v>0</v>
      </c>
      <c r="V9" s="75">
        <f t="shared" si="6"/>
        <v>0</v>
      </c>
      <c r="W9" s="75">
        <f t="shared" si="7"/>
        <v>326.91500000000002</v>
      </c>
      <c r="X9" s="75">
        <f t="shared" si="7"/>
        <v>363.61039158860001</v>
      </c>
      <c r="Y9" s="75">
        <f t="shared" si="8"/>
        <v>36.695391588599989</v>
      </c>
      <c r="Z9" s="76">
        <f t="shared" si="0"/>
        <v>6.0149954001839925</v>
      </c>
      <c r="AA9" s="76">
        <f t="shared" si="0"/>
        <v>6.2456989790090391</v>
      </c>
      <c r="AC9" s="8"/>
    </row>
    <row r="10" spans="1:29" ht="12.75" x14ac:dyDescent="0.25">
      <c r="A10" s="4">
        <f t="shared" si="9"/>
        <v>6</v>
      </c>
      <c r="B10" s="72" t="s">
        <v>40</v>
      </c>
      <c r="C10" s="73">
        <v>210</v>
      </c>
      <c r="D10" s="74">
        <v>0.36220000000000002</v>
      </c>
      <c r="E10" s="75">
        <v>30.86</v>
      </c>
      <c r="F10" s="75">
        <v>36.739760359999998</v>
      </c>
      <c r="G10" s="75">
        <f t="shared" si="1"/>
        <v>5.8797603599999988</v>
      </c>
      <c r="H10" s="75">
        <v>47.258333333333333</v>
      </c>
      <c r="I10" s="75">
        <v>53.293856666666656</v>
      </c>
      <c r="J10" s="75">
        <f t="shared" si="2"/>
        <v>6.0355233333333231</v>
      </c>
      <c r="K10" s="75">
        <v>135.78400000000002</v>
      </c>
      <c r="L10" s="75">
        <v>177.69406825799999</v>
      </c>
      <c r="M10" s="75">
        <f t="shared" si="3"/>
        <v>41.910068257999967</v>
      </c>
      <c r="N10" s="75"/>
      <c r="O10" s="75">
        <v>0</v>
      </c>
      <c r="P10" s="75">
        <f t="shared" si="4"/>
        <v>0</v>
      </c>
      <c r="Q10" s="75"/>
      <c r="R10" s="75">
        <v>0</v>
      </c>
      <c r="S10" s="75">
        <f t="shared" si="5"/>
        <v>0</v>
      </c>
      <c r="T10" s="75"/>
      <c r="U10" s="75">
        <v>0</v>
      </c>
      <c r="V10" s="75">
        <f t="shared" si="6"/>
        <v>0</v>
      </c>
      <c r="W10" s="75">
        <f t="shared" si="7"/>
        <v>183.04233333333335</v>
      </c>
      <c r="X10" s="75">
        <f t="shared" si="7"/>
        <v>230.98792492466663</v>
      </c>
      <c r="Y10" s="75">
        <f t="shared" si="8"/>
        <v>47.945591591333283</v>
      </c>
      <c r="Z10" s="76">
        <f t="shared" si="0"/>
        <v>5.9313782674443729</v>
      </c>
      <c r="AA10" s="76">
        <f t="shared" si="0"/>
        <v>6.2871374952176371</v>
      </c>
      <c r="AC10" s="8"/>
    </row>
    <row r="11" spans="1:29" ht="12.75" x14ac:dyDescent="0.25">
      <c r="A11" s="4">
        <f t="shared" si="9"/>
        <v>7</v>
      </c>
      <c r="B11" s="72" t="s">
        <v>41</v>
      </c>
      <c r="C11" s="73">
        <v>600</v>
      </c>
      <c r="D11" s="74">
        <v>0.36220000000000002</v>
      </c>
      <c r="E11" s="75">
        <v>105.92</v>
      </c>
      <c r="F11" s="75">
        <v>96.051181199999988</v>
      </c>
      <c r="G11" s="75">
        <f t="shared" si="1"/>
        <v>-9.8688188000000139</v>
      </c>
      <c r="H11" s="75">
        <v>184.25833333333333</v>
      </c>
      <c r="I11" s="75">
        <v>190.88763126588231</v>
      </c>
      <c r="J11" s="75">
        <f t="shared" si="2"/>
        <v>6.6292979325489796</v>
      </c>
      <c r="K11" s="75">
        <v>434.27199999999999</v>
      </c>
      <c r="L11" s="75">
        <v>435.15823907479995</v>
      </c>
      <c r="M11" s="75">
        <f t="shared" si="3"/>
        <v>0.88623907479995978</v>
      </c>
      <c r="N11" s="75"/>
      <c r="O11" s="75">
        <v>0</v>
      </c>
      <c r="P11" s="75">
        <f t="shared" si="4"/>
        <v>0</v>
      </c>
      <c r="Q11" s="75"/>
      <c r="R11" s="75">
        <v>0</v>
      </c>
      <c r="S11" s="75">
        <f t="shared" si="5"/>
        <v>0</v>
      </c>
      <c r="T11" s="75"/>
      <c r="U11" s="75">
        <v>0</v>
      </c>
      <c r="V11" s="75">
        <f t="shared" si="6"/>
        <v>0</v>
      </c>
      <c r="W11" s="75">
        <f t="shared" si="7"/>
        <v>618.53033333333337</v>
      </c>
      <c r="X11" s="75">
        <f t="shared" si="7"/>
        <v>626.04587034068231</v>
      </c>
      <c r="Y11" s="75">
        <f t="shared" si="8"/>
        <v>7.5155370073489394</v>
      </c>
      <c r="Z11" s="76">
        <f t="shared" si="0"/>
        <v>5.8395990684793562</v>
      </c>
      <c r="AA11" s="76">
        <f t="shared" si="0"/>
        <v>6.5178362464602611</v>
      </c>
      <c r="AC11" s="8"/>
    </row>
    <row r="12" spans="1:29" ht="12.75" x14ac:dyDescent="0.25">
      <c r="A12" s="77">
        <f t="shared" si="9"/>
        <v>8</v>
      </c>
      <c r="B12" s="78" t="s">
        <v>42</v>
      </c>
      <c r="C12" s="79">
        <f>SUM(C5:C11)</f>
        <v>4210</v>
      </c>
      <c r="D12" s="80">
        <v>0.36220000000000002</v>
      </c>
      <c r="E12" s="81">
        <f>SUM(E5:E11)</f>
        <v>722.19999999999993</v>
      </c>
      <c r="F12" s="81">
        <f t="shared" ref="F12:V12" si="10">SUM(F5:F11)</f>
        <v>600.82135574839992</v>
      </c>
      <c r="G12" s="81">
        <f t="shared" si="10"/>
        <v>-121.37864425160006</v>
      </c>
      <c r="H12" s="81">
        <f t="shared" si="10"/>
        <v>1049.2666666666664</v>
      </c>
      <c r="I12" s="81">
        <f t="shared" si="10"/>
        <v>792.59848419368222</v>
      </c>
      <c r="J12" s="81">
        <f t="shared" si="10"/>
        <v>-256.66818247298437</v>
      </c>
      <c r="K12" s="81">
        <f t="shared" si="10"/>
        <v>2883.8454999999999</v>
      </c>
      <c r="L12" s="81">
        <f t="shared" si="10"/>
        <v>2614.4727472186278</v>
      </c>
      <c r="M12" s="81">
        <f t="shared" si="10"/>
        <v>-269.37275278137241</v>
      </c>
      <c r="N12" s="81">
        <f t="shared" si="10"/>
        <v>0</v>
      </c>
      <c r="O12" s="81">
        <f t="shared" si="10"/>
        <v>0</v>
      </c>
      <c r="P12" s="81">
        <f t="shared" si="10"/>
        <v>0</v>
      </c>
      <c r="Q12" s="81">
        <f t="shared" si="10"/>
        <v>0</v>
      </c>
      <c r="R12" s="81">
        <f t="shared" si="10"/>
        <v>0</v>
      </c>
      <c r="S12" s="81">
        <f t="shared" si="10"/>
        <v>0</v>
      </c>
      <c r="T12" s="81">
        <f t="shared" si="10"/>
        <v>0</v>
      </c>
      <c r="U12" s="81">
        <f t="shared" si="10"/>
        <v>0</v>
      </c>
      <c r="V12" s="81">
        <f t="shared" si="10"/>
        <v>0</v>
      </c>
      <c r="W12" s="81">
        <f>SUM(W5:W11)</f>
        <v>3933.1121666666668</v>
      </c>
      <c r="X12" s="81">
        <f>SUM(X5:X11)</f>
        <v>3407.0712314123093</v>
      </c>
      <c r="Y12" s="81">
        <f>SUM(Y5:Y11)</f>
        <v>-526.04093525435712</v>
      </c>
      <c r="Z12" s="82">
        <f t="shared" si="0"/>
        <v>5.4460151850826186</v>
      </c>
      <c r="AA12" s="82">
        <f t="shared" si="0"/>
        <v>5.6706892969348033</v>
      </c>
      <c r="AC12" s="8"/>
    </row>
    <row r="13" spans="1:29" ht="12.75" x14ac:dyDescent="0.25">
      <c r="A13" s="4">
        <f t="shared" si="9"/>
        <v>9</v>
      </c>
      <c r="B13" s="9" t="s">
        <v>43</v>
      </c>
      <c r="C13" s="73">
        <v>770</v>
      </c>
      <c r="D13" s="74">
        <v>0.36220000000000002</v>
      </c>
      <c r="E13" s="75">
        <v>0</v>
      </c>
      <c r="F13" s="75">
        <v>2.5985439999999999E-2</v>
      </c>
      <c r="G13" s="75">
        <f t="shared" si="1"/>
        <v>2.5985439999999999E-2</v>
      </c>
      <c r="H13" s="75">
        <v>70.591666666666669</v>
      </c>
      <c r="I13" s="75">
        <v>69.765396666666661</v>
      </c>
      <c r="J13" s="75">
        <f t="shared" si="2"/>
        <v>-0.82627000000000805</v>
      </c>
      <c r="K13" s="75">
        <v>0</v>
      </c>
      <c r="L13" s="75">
        <v>0</v>
      </c>
      <c r="M13" s="75">
        <f t="shared" si="3"/>
        <v>0</v>
      </c>
      <c r="N13" s="75"/>
      <c r="O13" s="75">
        <v>0</v>
      </c>
      <c r="P13" s="75">
        <f t="shared" si="4"/>
        <v>0</v>
      </c>
      <c r="Q13" s="75"/>
      <c r="R13" s="75">
        <v>0</v>
      </c>
      <c r="S13" s="75">
        <f t="shared" si="5"/>
        <v>0</v>
      </c>
      <c r="T13" s="75"/>
      <c r="U13" s="75">
        <v>0</v>
      </c>
      <c r="V13" s="75">
        <f t="shared" si="6"/>
        <v>0</v>
      </c>
      <c r="W13" s="75">
        <f t="shared" si="7"/>
        <v>70.591666666666669</v>
      </c>
      <c r="X13" s="75">
        <f t="shared" si="7"/>
        <v>69.765396666666661</v>
      </c>
      <c r="Y13" s="75">
        <f t="shared" si="8"/>
        <v>-0.82627000000000805</v>
      </c>
      <c r="Z13" s="76">
        <f t="shared" si="0"/>
        <v>0</v>
      </c>
      <c r="AA13" s="76">
        <f t="shared" si="0"/>
        <v>2684.7879684418144</v>
      </c>
      <c r="AC13" s="8"/>
    </row>
    <row r="14" spans="1:29" ht="12.75" x14ac:dyDescent="0.25">
      <c r="A14" s="4">
        <f t="shared" si="9"/>
        <v>10</v>
      </c>
      <c r="B14" s="9" t="s">
        <v>44</v>
      </c>
      <c r="C14" s="73">
        <v>90</v>
      </c>
      <c r="D14" s="74">
        <v>0.36220000000000002</v>
      </c>
      <c r="E14" s="75">
        <v>0</v>
      </c>
      <c r="F14" s="75">
        <v>-1.48978064E-2</v>
      </c>
      <c r="G14" s="75">
        <f t="shared" si="1"/>
        <v>-1.48978064E-2</v>
      </c>
      <c r="H14" s="75">
        <v>8.3000000000000007</v>
      </c>
      <c r="I14" s="75">
        <v>8.1909233333333322</v>
      </c>
      <c r="J14" s="75">
        <f t="shared" si="2"/>
        <v>-0.10907666666666849</v>
      </c>
      <c r="K14" s="75">
        <v>0</v>
      </c>
      <c r="L14" s="75">
        <v>0</v>
      </c>
      <c r="M14" s="75">
        <f t="shared" si="3"/>
        <v>0</v>
      </c>
      <c r="N14" s="75"/>
      <c r="O14" s="75">
        <v>0</v>
      </c>
      <c r="P14" s="75">
        <f t="shared" si="4"/>
        <v>0</v>
      </c>
      <c r="Q14" s="75"/>
      <c r="R14" s="75">
        <v>0</v>
      </c>
      <c r="S14" s="75">
        <f t="shared" si="5"/>
        <v>0</v>
      </c>
      <c r="T14" s="75"/>
      <c r="U14" s="75">
        <v>0</v>
      </c>
      <c r="V14" s="75">
        <f t="shared" si="6"/>
        <v>0</v>
      </c>
      <c r="W14" s="75">
        <f t="shared" si="7"/>
        <v>8.3000000000000007</v>
      </c>
      <c r="X14" s="75">
        <f t="shared" si="7"/>
        <v>8.1909233333333322</v>
      </c>
      <c r="Y14" s="75">
        <f t="shared" si="8"/>
        <v>-0.10907666666666849</v>
      </c>
      <c r="Z14" s="76">
        <f t="shared" si="0"/>
        <v>0</v>
      </c>
      <c r="AA14" s="76">
        <f t="shared" si="0"/>
        <v>-549.80734165892591</v>
      </c>
      <c r="AC14" s="8"/>
    </row>
    <row r="15" spans="1:29" ht="12.75" x14ac:dyDescent="0.25">
      <c r="A15" s="4">
        <f t="shared" si="9"/>
        <v>11</v>
      </c>
      <c r="B15" s="9" t="s">
        <v>45</v>
      </c>
      <c r="C15" s="73">
        <v>50</v>
      </c>
      <c r="D15" s="74">
        <v>0.36220000000000002</v>
      </c>
      <c r="E15" s="75">
        <v>0</v>
      </c>
      <c r="F15" s="75">
        <v>-3.5211039999999992E-2</v>
      </c>
      <c r="G15" s="75">
        <f t="shared" si="1"/>
        <v>-3.5211039999999992E-2</v>
      </c>
      <c r="H15" s="75">
        <v>16.233333333333334</v>
      </c>
      <c r="I15" s="75">
        <v>16.01346333333333</v>
      </c>
      <c r="J15" s="75">
        <f t="shared" si="2"/>
        <v>-0.21987000000000378</v>
      </c>
      <c r="K15" s="75">
        <v>0</v>
      </c>
      <c r="L15" s="75">
        <v>0</v>
      </c>
      <c r="M15" s="75">
        <f t="shared" si="3"/>
        <v>0</v>
      </c>
      <c r="N15" s="75"/>
      <c r="O15" s="75">
        <v>0</v>
      </c>
      <c r="P15" s="75">
        <f t="shared" si="4"/>
        <v>0</v>
      </c>
      <c r="Q15" s="75"/>
      <c r="R15" s="75">
        <v>0</v>
      </c>
      <c r="S15" s="75">
        <f t="shared" si="5"/>
        <v>0</v>
      </c>
      <c r="T15" s="75"/>
      <c r="U15" s="75">
        <v>0</v>
      </c>
      <c r="V15" s="75">
        <f t="shared" si="6"/>
        <v>0</v>
      </c>
      <c r="W15" s="75">
        <f t="shared" si="7"/>
        <v>16.233333333333334</v>
      </c>
      <c r="X15" s="75">
        <f t="shared" si="7"/>
        <v>16.01346333333333</v>
      </c>
      <c r="Y15" s="75">
        <f t="shared" si="8"/>
        <v>-0.21987000000000378</v>
      </c>
      <c r="Z15" s="76">
        <f t="shared" si="0"/>
        <v>0</v>
      </c>
      <c r="AA15" s="76">
        <f t="shared" si="0"/>
        <v>-454.78529839883555</v>
      </c>
      <c r="AC15" s="8"/>
    </row>
    <row r="16" spans="1:29" ht="12.75" x14ac:dyDescent="0.25">
      <c r="A16" s="4">
        <f t="shared" si="9"/>
        <v>12</v>
      </c>
      <c r="B16" s="9" t="s">
        <v>46</v>
      </c>
      <c r="C16" s="100">
        <v>725</v>
      </c>
      <c r="D16" s="74">
        <v>0.36220000000000002</v>
      </c>
      <c r="E16" s="75">
        <v>10.24</v>
      </c>
      <c r="F16" s="75">
        <v>7.1859255499999986</v>
      </c>
      <c r="G16" s="75">
        <f t="shared" si="1"/>
        <v>-3.0540744500000017</v>
      </c>
      <c r="H16" s="75">
        <v>27.856408333333334</v>
      </c>
      <c r="I16" s="75">
        <v>27.50607337931034</v>
      </c>
      <c r="J16" s="75">
        <f t="shared" si="2"/>
        <v>-0.35033495402299408</v>
      </c>
      <c r="K16" s="75">
        <v>0</v>
      </c>
      <c r="L16" s="75">
        <v>0</v>
      </c>
      <c r="M16" s="75">
        <f t="shared" si="3"/>
        <v>0</v>
      </c>
      <c r="N16" s="75"/>
      <c r="O16" s="75">
        <v>0</v>
      </c>
      <c r="P16" s="75">
        <f t="shared" si="4"/>
        <v>0</v>
      </c>
      <c r="Q16" s="75"/>
      <c r="R16" s="75">
        <v>0</v>
      </c>
      <c r="S16" s="75">
        <f t="shared" si="5"/>
        <v>0</v>
      </c>
      <c r="T16" s="75"/>
      <c r="U16" s="75">
        <v>0</v>
      </c>
      <c r="V16" s="75">
        <f t="shared" si="6"/>
        <v>0</v>
      </c>
      <c r="W16" s="75">
        <f t="shared" si="7"/>
        <v>27.856408333333334</v>
      </c>
      <c r="X16" s="75">
        <f t="shared" si="7"/>
        <v>27.50607337931034</v>
      </c>
      <c r="Y16" s="75">
        <f t="shared" si="8"/>
        <v>-0.35033495402299408</v>
      </c>
      <c r="Z16" s="76">
        <f t="shared" si="0"/>
        <v>2.7203523763020834</v>
      </c>
      <c r="AA16" s="76">
        <f t="shared" si="0"/>
        <v>3.8277704365181386</v>
      </c>
      <c r="AC16" s="8"/>
    </row>
    <row r="17" spans="1:29" ht="12.75" x14ac:dyDescent="0.25">
      <c r="A17" s="4">
        <f t="shared" si="9"/>
        <v>13</v>
      </c>
      <c r="B17" s="9" t="s">
        <v>47</v>
      </c>
      <c r="C17" s="100"/>
      <c r="D17" s="74">
        <v>0.36220000000000002</v>
      </c>
      <c r="E17" s="75">
        <v>32.340000000000003</v>
      </c>
      <c r="F17" s="75">
        <v>39.302915727199995</v>
      </c>
      <c r="G17" s="75">
        <f t="shared" si="1"/>
        <v>6.9629157271999915</v>
      </c>
      <c r="H17" s="75">
        <v>53.398462500000001</v>
      </c>
      <c r="I17" s="75">
        <v>52.719973977011485</v>
      </c>
      <c r="J17" s="75">
        <f t="shared" si="2"/>
        <v>-0.67848852298851625</v>
      </c>
      <c r="K17" s="75">
        <v>0</v>
      </c>
      <c r="L17" s="75">
        <v>0</v>
      </c>
      <c r="M17" s="75">
        <f t="shared" si="3"/>
        <v>0</v>
      </c>
      <c r="N17" s="75"/>
      <c r="O17" s="75">
        <v>0</v>
      </c>
      <c r="P17" s="75">
        <f t="shared" si="4"/>
        <v>0</v>
      </c>
      <c r="Q17" s="75"/>
      <c r="R17" s="75">
        <v>0</v>
      </c>
      <c r="S17" s="75">
        <f t="shared" si="5"/>
        <v>0</v>
      </c>
      <c r="T17" s="75"/>
      <c r="U17" s="75">
        <v>0</v>
      </c>
      <c r="V17" s="75">
        <f t="shared" si="6"/>
        <v>0</v>
      </c>
      <c r="W17" s="75">
        <f t="shared" si="7"/>
        <v>53.398462500000001</v>
      </c>
      <c r="X17" s="75">
        <f t="shared" si="7"/>
        <v>52.719973977011485</v>
      </c>
      <c r="Y17" s="75">
        <f t="shared" si="8"/>
        <v>-0.67848852298851625</v>
      </c>
      <c r="Z17" s="76">
        <f t="shared" si="0"/>
        <v>1.6511583951762521</v>
      </c>
      <c r="AA17" s="76">
        <f t="shared" si="0"/>
        <v>1.3413756460955408</v>
      </c>
      <c r="AC17" s="8"/>
    </row>
    <row r="18" spans="1:29" ht="12.75" x14ac:dyDescent="0.25">
      <c r="A18" s="4">
        <f t="shared" si="9"/>
        <v>14</v>
      </c>
      <c r="B18" s="9" t="s">
        <v>48</v>
      </c>
      <c r="C18" s="100"/>
      <c r="D18" s="74">
        <v>0.36220000000000002</v>
      </c>
      <c r="E18" s="75">
        <v>3.01</v>
      </c>
      <c r="F18" s="75">
        <v>4.4244932031999991</v>
      </c>
      <c r="G18" s="75">
        <f t="shared" si="1"/>
        <v>1.4144932031999993</v>
      </c>
      <c r="H18" s="75">
        <v>2.9034624999999998</v>
      </c>
      <c r="I18" s="75">
        <v>2.8652159770114936</v>
      </c>
      <c r="J18" s="75">
        <f t="shared" si="2"/>
        <v>-3.8246522988506282E-2</v>
      </c>
      <c r="K18" s="75">
        <v>0</v>
      </c>
      <c r="L18" s="75">
        <v>0</v>
      </c>
      <c r="M18" s="75">
        <f t="shared" si="3"/>
        <v>0</v>
      </c>
      <c r="N18" s="75"/>
      <c r="O18" s="75">
        <v>0</v>
      </c>
      <c r="P18" s="75">
        <f t="shared" si="4"/>
        <v>0</v>
      </c>
      <c r="Q18" s="75"/>
      <c r="R18" s="75">
        <v>0</v>
      </c>
      <c r="S18" s="75">
        <f t="shared" si="5"/>
        <v>0</v>
      </c>
      <c r="T18" s="75"/>
      <c r="U18" s="75">
        <v>0</v>
      </c>
      <c r="V18" s="75">
        <f t="shared" si="6"/>
        <v>0</v>
      </c>
      <c r="W18" s="75">
        <f t="shared" si="7"/>
        <v>2.9034624999999998</v>
      </c>
      <c r="X18" s="75">
        <f t="shared" si="7"/>
        <v>2.8652159770114936</v>
      </c>
      <c r="Y18" s="75">
        <f t="shared" si="8"/>
        <v>-3.8246522988506282E-2</v>
      </c>
      <c r="Z18" s="76">
        <f t="shared" si="0"/>
        <v>0.96460548172757477</v>
      </c>
      <c r="AA18" s="76">
        <f t="shared" si="0"/>
        <v>0.64758060311613452</v>
      </c>
      <c r="AC18" s="8"/>
    </row>
    <row r="19" spans="1:29" ht="12.75" x14ac:dyDescent="0.25">
      <c r="A19" s="4">
        <f t="shared" si="9"/>
        <v>15</v>
      </c>
      <c r="B19" s="9" t="s">
        <v>49</v>
      </c>
      <c r="C19" s="73">
        <v>20</v>
      </c>
      <c r="D19" s="74">
        <v>0.36220000000000002</v>
      </c>
      <c r="E19" s="75">
        <v>0</v>
      </c>
      <c r="F19" s="75">
        <v>-8.6935903999999994E-3</v>
      </c>
      <c r="G19" s="75">
        <f t="shared" si="1"/>
        <v>-8.6935903999999994E-3</v>
      </c>
      <c r="H19" s="75">
        <v>4.5750000000000002</v>
      </c>
      <c r="I19" s="75">
        <v>4.5263099999999996</v>
      </c>
      <c r="J19" s="75">
        <f t="shared" si="2"/>
        <v>-4.8690000000000566E-2</v>
      </c>
      <c r="K19" s="75">
        <v>0</v>
      </c>
      <c r="L19" s="75">
        <v>0</v>
      </c>
      <c r="M19" s="75">
        <f t="shared" si="3"/>
        <v>0</v>
      </c>
      <c r="N19" s="75"/>
      <c r="O19" s="75">
        <v>0</v>
      </c>
      <c r="P19" s="75">
        <f t="shared" si="4"/>
        <v>0</v>
      </c>
      <c r="Q19" s="75"/>
      <c r="R19" s="75">
        <v>0</v>
      </c>
      <c r="S19" s="75">
        <f t="shared" si="5"/>
        <v>0</v>
      </c>
      <c r="T19" s="75"/>
      <c r="U19" s="75">
        <v>0</v>
      </c>
      <c r="V19" s="75">
        <f t="shared" si="6"/>
        <v>0</v>
      </c>
      <c r="W19" s="75">
        <f t="shared" si="7"/>
        <v>4.5750000000000002</v>
      </c>
      <c r="X19" s="75">
        <f t="shared" si="7"/>
        <v>4.5263099999999996</v>
      </c>
      <c r="Y19" s="75">
        <f t="shared" si="8"/>
        <v>-4.8690000000000566E-2</v>
      </c>
      <c r="Z19" s="76">
        <f t="shared" si="0"/>
        <v>0</v>
      </c>
      <c r="AA19" s="76">
        <f t="shared" si="0"/>
        <v>-520.64909798372832</v>
      </c>
      <c r="AC19" s="8"/>
    </row>
    <row r="20" spans="1:29" ht="12.75" x14ac:dyDescent="0.25">
      <c r="A20" s="4">
        <f t="shared" si="9"/>
        <v>16</v>
      </c>
      <c r="B20" s="9" t="s">
        <v>50</v>
      </c>
      <c r="C20" s="73">
        <v>1</v>
      </c>
      <c r="D20" s="74">
        <v>0.36220000000000002</v>
      </c>
      <c r="E20" s="75">
        <v>0.04</v>
      </c>
      <c r="F20" s="75">
        <v>-4.2283999999999996E-4</v>
      </c>
      <c r="G20" s="75">
        <f t="shared" si="1"/>
        <v>-4.0422840000000002E-2</v>
      </c>
      <c r="H20" s="75">
        <v>0.81666666666666665</v>
      </c>
      <c r="I20" s="75">
        <v>0.79762999999999995</v>
      </c>
      <c r="J20" s="75">
        <f t="shared" si="2"/>
        <v>-1.9036666666666702E-2</v>
      </c>
      <c r="K20" s="75">
        <v>0</v>
      </c>
      <c r="L20" s="75">
        <v>0</v>
      </c>
      <c r="M20" s="75">
        <f t="shared" si="3"/>
        <v>0</v>
      </c>
      <c r="N20" s="75"/>
      <c r="O20" s="75">
        <v>0</v>
      </c>
      <c r="P20" s="75">
        <f t="shared" si="4"/>
        <v>0</v>
      </c>
      <c r="Q20" s="75"/>
      <c r="R20" s="75">
        <v>0</v>
      </c>
      <c r="S20" s="75">
        <f t="shared" si="5"/>
        <v>0</v>
      </c>
      <c r="T20" s="75"/>
      <c r="U20" s="75">
        <v>0</v>
      </c>
      <c r="V20" s="75">
        <f t="shared" si="6"/>
        <v>0</v>
      </c>
      <c r="W20" s="75">
        <f t="shared" si="7"/>
        <v>0.81666666666666665</v>
      </c>
      <c r="X20" s="75">
        <f t="shared" si="7"/>
        <v>0.79762999999999995</v>
      </c>
      <c r="Y20" s="75">
        <f t="shared" si="8"/>
        <v>-1.9036666666666702E-2</v>
      </c>
      <c r="Z20" s="76">
        <f t="shared" si="0"/>
        <v>20.416666666666664</v>
      </c>
      <c r="AA20" s="76">
        <f t="shared" si="0"/>
        <v>-1886.3636363636365</v>
      </c>
      <c r="AC20" s="8"/>
    </row>
    <row r="21" spans="1:29" ht="12.75" x14ac:dyDescent="0.25">
      <c r="A21" s="4">
        <f t="shared" si="9"/>
        <v>17</v>
      </c>
      <c r="B21" s="72" t="s">
        <v>51</v>
      </c>
      <c r="C21" s="100">
        <v>117.6</v>
      </c>
      <c r="D21" s="74">
        <v>0.36220000000000002</v>
      </c>
      <c r="E21" s="75">
        <v>7.93</v>
      </c>
      <c r="F21" s="75">
        <v>11.627484959999999</v>
      </c>
      <c r="G21" s="75">
        <f t="shared" si="1"/>
        <v>3.6974849599999988</v>
      </c>
      <c r="H21" s="75">
        <v>12.342687074829934</v>
      </c>
      <c r="I21" s="75">
        <v>12.174300636008162</v>
      </c>
      <c r="J21" s="75">
        <f t="shared" si="2"/>
        <v>-0.16838643882177173</v>
      </c>
      <c r="K21" s="75">
        <v>0</v>
      </c>
      <c r="L21" s="75">
        <v>0</v>
      </c>
      <c r="M21" s="75">
        <f t="shared" si="3"/>
        <v>0</v>
      </c>
      <c r="N21" s="75"/>
      <c r="O21" s="75">
        <v>0</v>
      </c>
      <c r="P21" s="75">
        <f t="shared" si="4"/>
        <v>0</v>
      </c>
      <c r="Q21" s="75"/>
      <c r="R21" s="75">
        <v>0</v>
      </c>
      <c r="S21" s="75">
        <f t="shared" si="5"/>
        <v>0</v>
      </c>
      <c r="T21" s="75"/>
      <c r="U21" s="75">
        <v>0</v>
      </c>
      <c r="V21" s="75">
        <f t="shared" si="6"/>
        <v>0</v>
      </c>
      <c r="W21" s="75">
        <f t="shared" si="7"/>
        <v>12.342687074829934</v>
      </c>
      <c r="X21" s="75">
        <f t="shared" si="7"/>
        <v>12.174300636008162</v>
      </c>
      <c r="Y21" s="75">
        <f t="shared" si="8"/>
        <v>-0.16838643882177173</v>
      </c>
      <c r="Z21" s="76">
        <f t="shared" si="0"/>
        <v>1.5564548644173939</v>
      </c>
      <c r="AA21" s="76">
        <f t="shared" si="0"/>
        <v>1.0470278549393337</v>
      </c>
      <c r="AC21" s="8"/>
    </row>
    <row r="22" spans="1:29" ht="25.5" x14ac:dyDescent="0.25">
      <c r="A22" s="4">
        <f t="shared" si="9"/>
        <v>18</v>
      </c>
      <c r="B22" s="72" t="s">
        <v>52</v>
      </c>
      <c r="C22" s="100"/>
      <c r="D22" s="74">
        <v>0.36220000000000002</v>
      </c>
      <c r="E22" s="75">
        <v>0</v>
      </c>
      <c r="F22" s="75">
        <v>-5.3739119999999994E-2</v>
      </c>
      <c r="G22" s="75">
        <f t="shared" si="1"/>
        <v>-5.3739119999999994E-2</v>
      </c>
      <c r="H22" s="75">
        <v>11.848979591836738</v>
      </c>
      <c r="I22" s="75">
        <v>11.687328979591836</v>
      </c>
      <c r="J22" s="75">
        <f t="shared" si="2"/>
        <v>-0.16165061224490174</v>
      </c>
      <c r="K22" s="75">
        <v>0</v>
      </c>
      <c r="L22" s="75">
        <v>0</v>
      </c>
      <c r="M22" s="75">
        <f t="shared" si="3"/>
        <v>0</v>
      </c>
      <c r="N22" s="75"/>
      <c r="O22" s="75">
        <v>0</v>
      </c>
      <c r="P22" s="75">
        <f t="shared" si="4"/>
        <v>0</v>
      </c>
      <c r="Q22" s="75"/>
      <c r="R22" s="75">
        <v>0</v>
      </c>
      <c r="S22" s="75">
        <f t="shared" si="5"/>
        <v>0</v>
      </c>
      <c r="T22" s="75"/>
      <c r="U22" s="75">
        <v>0</v>
      </c>
      <c r="V22" s="75">
        <f t="shared" si="6"/>
        <v>0</v>
      </c>
      <c r="W22" s="75">
        <f t="shared" si="7"/>
        <v>11.848979591836738</v>
      </c>
      <c r="X22" s="75">
        <f t="shared" si="7"/>
        <v>11.687328979591836</v>
      </c>
      <c r="Y22" s="75">
        <f t="shared" si="8"/>
        <v>-0.16165061224490174</v>
      </c>
      <c r="Z22" s="76">
        <f t="shared" si="0"/>
        <v>0</v>
      </c>
      <c r="AA22" s="76">
        <f t="shared" si="0"/>
        <v>-217.48270123500043</v>
      </c>
      <c r="AC22" s="8"/>
    </row>
    <row r="23" spans="1:29" ht="25.5" x14ac:dyDescent="0.25">
      <c r="A23" s="77">
        <f t="shared" si="9"/>
        <v>19</v>
      </c>
      <c r="B23" s="78" t="s">
        <v>53</v>
      </c>
      <c r="C23" s="79">
        <f>SUM(C13:C22)</f>
        <v>1773.6</v>
      </c>
      <c r="D23" s="80">
        <v>0.36220000000000002</v>
      </c>
      <c r="E23" s="81">
        <f>SUM(E13:E22)</f>
        <v>53.56</v>
      </c>
      <c r="F23" s="81">
        <f t="shared" ref="F23:Y23" si="11">SUM(F13:F22)</f>
        <v>62.45384048359999</v>
      </c>
      <c r="G23" s="81">
        <f t="shared" si="11"/>
        <v>8.8938404835999876</v>
      </c>
      <c r="H23" s="81">
        <f t="shared" si="11"/>
        <v>208.86666666666667</v>
      </c>
      <c r="I23" s="81">
        <f t="shared" si="11"/>
        <v>206.24661628226661</v>
      </c>
      <c r="J23" s="81">
        <f t="shared" si="11"/>
        <v>-2.6200503844000376</v>
      </c>
      <c r="K23" s="81">
        <f t="shared" si="11"/>
        <v>0</v>
      </c>
      <c r="L23" s="81">
        <f t="shared" si="11"/>
        <v>0</v>
      </c>
      <c r="M23" s="81">
        <f t="shared" si="11"/>
        <v>0</v>
      </c>
      <c r="N23" s="81">
        <f t="shared" si="11"/>
        <v>0</v>
      </c>
      <c r="O23" s="81">
        <f t="shared" si="11"/>
        <v>0</v>
      </c>
      <c r="P23" s="81">
        <f t="shared" si="11"/>
        <v>0</v>
      </c>
      <c r="Q23" s="81">
        <f t="shared" si="11"/>
        <v>0</v>
      </c>
      <c r="R23" s="81">
        <f t="shared" si="11"/>
        <v>0</v>
      </c>
      <c r="S23" s="81">
        <f t="shared" si="11"/>
        <v>0</v>
      </c>
      <c r="T23" s="81">
        <f t="shared" si="11"/>
        <v>0</v>
      </c>
      <c r="U23" s="81">
        <f t="shared" si="11"/>
        <v>0</v>
      </c>
      <c r="V23" s="81">
        <f t="shared" si="11"/>
        <v>0</v>
      </c>
      <c r="W23" s="81">
        <f t="shared" si="11"/>
        <v>208.86666666666667</v>
      </c>
      <c r="X23" s="81">
        <f t="shared" si="11"/>
        <v>206.24661628226661</v>
      </c>
      <c r="Y23" s="81">
        <f t="shared" si="11"/>
        <v>-2.6200503844000376</v>
      </c>
      <c r="Z23" s="82">
        <f t="shared" si="0"/>
        <v>3.8996763754045309</v>
      </c>
      <c r="AA23" s="82">
        <f t="shared" si="0"/>
        <v>3.3023848443143504</v>
      </c>
      <c r="AC23" s="8"/>
    </row>
    <row r="24" spans="1:29" ht="25.5" x14ac:dyDescent="0.25">
      <c r="A24" s="4">
        <f t="shared" si="9"/>
        <v>20</v>
      </c>
      <c r="B24" s="9" t="s">
        <v>54</v>
      </c>
      <c r="C24" s="73">
        <v>2100</v>
      </c>
      <c r="D24" s="74">
        <v>0.36220000000000002</v>
      </c>
      <c r="E24" s="75">
        <v>66.91</v>
      </c>
      <c r="F24" s="75">
        <v>50.669755191999997</v>
      </c>
      <c r="G24" s="75">
        <f t="shared" si="1"/>
        <v>-16.240244808</v>
      </c>
      <c r="H24" s="75">
        <v>48.7</v>
      </c>
      <c r="I24" s="75">
        <v>50.428930129599998</v>
      </c>
      <c r="J24" s="75">
        <f t="shared" si="2"/>
        <v>1.7289301295999948</v>
      </c>
      <c r="K24" s="75">
        <v>266.97090000000003</v>
      </c>
      <c r="L24" s="75">
        <v>186.6673784656</v>
      </c>
      <c r="M24" s="75">
        <f t="shared" si="3"/>
        <v>-80.303521534400033</v>
      </c>
      <c r="N24" s="75"/>
      <c r="O24" s="75">
        <v>0</v>
      </c>
      <c r="P24" s="75">
        <f t="shared" si="4"/>
        <v>0</v>
      </c>
      <c r="Q24" s="75"/>
      <c r="R24" s="75">
        <v>0</v>
      </c>
      <c r="S24" s="75">
        <f t="shared" si="5"/>
        <v>0</v>
      </c>
      <c r="T24" s="75"/>
      <c r="U24" s="75">
        <v>0</v>
      </c>
      <c r="V24" s="75">
        <f t="shared" si="6"/>
        <v>0</v>
      </c>
      <c r="W24" s="75">
        <f t="shared" si="7"/>
        <v>315.67090000000002</v>
      </c>
      <c r="X24" s="75">
        <f t="shared" si="7"/>
        <v>237.09630859519999</v>
      </c>
      <c r="Y24" s="75">
        <f t="shared" si="8"/>
        <v>-78.574591404800032</v>
      </c>
      <c r="Z24" s="76">
        <f t="shared" si="0"/>
        <v>4.7178433716933199</v>
      </c>
      <c r="AA24" s="76">
        <f t="shared" si="0"/>
        <v>4.6792471701665921</v>
      </c>
      <c r="AC24" s="8"/>
    </row>
    <row r="25" spans="1:29" ht="15" customHeight="1" x14ac:dyDescent="0.25">
      <c r="A25" s="4">
        <f t="shared" si="9"/>
        <v>21</v>
      </c>
      <c r="B25" s="72" t="s">
        <v>55</v>
      </c>
      <c r="C25" s="73">
        <v>1000</v>
      </c>
      <c r="D25" s="74">
        <v>0.36220000000000002</v>
      </c>
      <c r="E25" s="75">
        <v>116.65</v>
      </c>
      <c r="F25" s="75">
        <v>102.23014903919999</v>
      </c>
      <c r="G25" s="75">
        <f t="shared" si="1"/>
        <v>-14.419850960800019</v>
      </c>
      <c r="H25" s="75">
        <v>96.74166666666666</v>
      </c>
      <c r="I25" s="75">
        <v>109.71324846319999</v>
      </c>
      <c r="J25" s="75">
        <f t="shared" si="2"/>
        <v>12.971581796533329</v>
      </c>
      <c r="K25" s="75">
        <v>424.60600000000005</v>
      </c>
      <c r="L25" s="75">
        <v>375.67416420599994</v>
      </c>
      <c r="M25" s="75">
        <f t="shared" si="3"/>
        <v>-48.931835794000108</v>
      </c>
      <c r="N25" s="75"/>
      <c r="O25" s="75">
        <v>0</v>
      </c>
      <c r="P25" s="75">
        <f t="shared" si="4"/>
        <v>0</v>
      </c>
      <c r="Q25" s="75"/>
      <c r="R25" s="75">
        <v>0</v>
      </c>
      <c r="S25" s="75">
        <f t="shared" si="5"/>
        <v>0</v>
      </c>
      <c r="T25" s="75"/>
      <c r="U25" s="75">
        <v>13.909613601662837</v>
      </c>
      <c r="V25" s="75">
        <f t="shared" si="6"/>
        <v>13.909613601662837</v>
      </c>
      <c r="W25" s="75">
        <f t="shared" si="7"/>
        <v>521.34766666666667</v>
      </c>
      <c r="X25" s="75">
        <f t="shared" si="7"/>
        <v>499.29702627086277</v>
      </c>
      <c r="Y25" s="75">
        <f t="shared" si="8"/>
        <v>-22.050640395803896</v>
      </c>
      <c r="Z25" s="76">
        <f t="shared" si="0"/>
        <v>4.4693327618231171</v>
      </c>
      <c r="AA25" s="76">
        <f t="shared" si="0"/>
        <v>4.884048697604932</v>
      </c>
      <c r="AC25" s="8"/>
    </row>
    <row r="26" spans="1:29" ht="15" customHeight="1" x14ac:dyDescent="0.25">
      <c r="A26" s="4">
        <f t="shared" si="9"/>
        <v>22</v>
      </c>
      <c r="B26" s="72" t="s">
        <v>56</v>
      </c>
      <c r="C26" s="73">
        <v>1000</v>
      </c>
      <c r="D26" s="74">
        <v>0.36220000000000002</v>
      </c>
      <c r="E26" s="75">
        <v>54.78</v>
      </c>
      <c r="F26" s="75">
        <v>43.020474266399994</v>
      </c>
      <c r="G26" s="75">
        <f t="shared" si="1"/>
        <v>-11.759525733600007</v>
      </c>
      <c r="H26" s="75">
        <v>63.708333333333336</v>
      </c>
      <c r="I26" s="75">
        <v>72.365449180400006</v>
      </c>
      <c r="J26" s="75">
        <f t="shared" si="2"/>
        <v>8.6571158470666703</v>
      </c>
      <c r="K26" s="75">
        <v>199.39920000000001</v>
      </c>
      <c r="L26" s="75">
        <v>156.29862834079998</v>
      </c>
      <c r="M26" s="75">
        <f t="shared" si="3"/>
        <v>-43.100571659200028</v>
      </c>
      <c r="N26" s="75"/>
      <c r="O26" s="75">
        <v>0</v>
      </c>
      <c r="P26" s="75">
        <f t="shared" si="4"/>
        <v>0</v>
      </c>
      <c r="Q26" s="75"/>
      <c r="R26" s="75">
        <v>0</v>
      </c>
      <c r="S26" s="75">
        <f t="shared" si="5"/>
        <v>0</v>
      </c>
      <c r="T26" s="75"/>
      <c r="U26" s="75">
        <v>0</v>
      </c>
      <c r="V26" s="75">
        <f t="shared" si="6"/>
        <v>0</v>
      </c>
      <c r="W26" s="75">
        <f t="shared" si="7"/>
        <v>263.10753333333332</v>
      </c>
      <c r="X26" s="75">
        <f t="shared" si="7"/>
        <v>228.6640775212</v>
      </c>
      <c r="Y26" s="75">
        <f t="shared" si="8"/>
        <v>-34.443455812133323</v>
      </c>
      <c r="Z26" s="76">
        <f t="shared" si="0"/>
        <v>4.8029852744310571</v>
      </c>
      <c r="AA26" s="76">
        <f t="shared" si="0"/>
        <v>5.3152384166018374</v>
      </c>
      <c r="AC26" s="8"/>
    </row>
    <row r="27" spans="1:29" ht="15" customHeight="1" x14ac:dyDescent="0.25">
      <c r="A27" s="4">
        <f t="shared" si="9"/>
        <v>23</v>
      </c>
      <c r="B27" s="72" t="s">
        <v>57</v>
      </c>
      <c r="C27" s="73">
        <v>2000</v>
      </c>
      <c r="D27" s="74">
        <v>0.36220000000000002</v>
      </c>
      <c r="E27" s="75">
        <v>46.36</v>
      </c>
      <c r="F27" s="75">
        <v>42.626247849199999</v>
      </c>
      <c r="G27" s="75">
        <f t="shared" si="1"/>
        <v>-3.7337521508000009</v>
      </c>
      <c r="H27" s="75">
        <v>32.758333333333333</v>
      </c>
      <c r="I27" s="75">
        <v>36.074277085599995</v>
      </c>
      <c r="J27" s="75">
        <f t="shared" si="2"/>
        <v>3.3159437522666622</v>
      </c>
      <c r="K27" s="75">
        <v>81.13</v>
      </c>
      <c r="L27" s="75">
        <v>70.034925389599991</v>
      </c>
      <c r="M27" s="75">
        <f t="shared" si="3"/>
        <v>-11.095074610400005</v>
      </c>
      <c r="N27" s="75"/>
      <c r="O27" s="75">
        <v>0</v>
      </c>
      <c r="P27" s="75">
        <f t="shared" si="4"/>
        <v>0</v>
      </c>
      <c r="Q27" s="75"/>
      <c r="R27" s="75">
        <v>0</v>
      </c>
      <c r="S27" s="75">
        <f t="shared" si="5"/>
        <v>0</v>
      </c>
      <c r="T27" s="75"/>
      <c r="U27" s="75">
        <v>0</v>
      </c>
      <c r="V27" s="75">
        <f t="shared" si="6"/>
        <v>0</v>
      </c>
      <c r="W27" s="75">
        <f t="shared" si="7"/>
        <v>113.88833333333332</v>
      </c>
      <c r="X27" s="75">
        <f t="shared" si="7"/>
        <v>106.10920247519999</v>
      </c>
      <c r="Y27" s="75">
        <f t="shared" si="8"/>
        <v>-7.7791308581333283</v>
      </c>
      <c r="Z27" s="76">
        <f t="shared" si="0"/>
        <v>2.4566077077940753</v>
      </c>
      <c r="AA27" s="76">
        <f t="shared" si="0"/>
        <v>2.4892925797875836</v>
      </c>
      <c r="AC27" s="8"/>
    </row>
    <row r="28" spans="1:29" ht="15" customHeight="1" x14ac:dyDescent="0.25">
      <c r="A28" s="4">
        <f t="shared" si="9"/>
        <v>24</v>
      </c>
      <c r="B28" s="72" t="s">
        <v>58</v>
      </c>
      <c r="C28" s="73">
        <v>500</v>
      </c>
      <c r="D28" s="74">
        <v>0.36220000000000002</v>
      </c>
      <c r="E28" s="75">
        <v>16.5</v>
      </c>
      <c r="F28" s="75">
        <v>13.871667897999998</v>
      </c>
      <c r="G28" s="75">
        <f t="shared" si="1"/>
        <v>-2.6283321020000017</v>
      </c>
      <c r="H28" s="75">
        <v>13.566666666666666</v>
      </c>
      <c r="I28" s="75">
        <v>13.398164362399999</v>
      </c>
      <c r="J28" s="75">
        <f t="shared" si="2"/>
        <v>-0.16850230426666712</v>
      </c>
      <c r="K28" s="75">
        <v>65.835000000000008</v>
      </c>
      <c r="L28" s="75">
        <v>50.159951226799997</v>
      </c>
      <c r="M28" s="75">
        <f t="shared" si="3"/>
        <v>-15.675048773200011</v>
      </c>
      <c r="N28" s="75"/>
      <c r="O28" s="75">
        <v>0</v>
      </c>
      <c r="P28" s="75">
        <f t="shared" si="4"/>
        <v>0</v>
      </c>
      <c r="Q28" s="75"/>
      <c r="R28" s="75">
        <v>0</v>
      </c>
      <c r="S28" s="75">
        <f t="shared" si="5"/>
        <v>0</v>
      </c>
      <c r="T28" s="75"/>
      <c r="U28" s="75">
        <v>0</v>
      </c>
      <c r="V28" s="75">
        <f t="shared" si="6"/>
        <v>0</v>
      </c>
      <c r="W28" s="75">
        <f t="shared" si="7"/>
        <v>79.401666666666671</v>
      </c>
      <c r="X28" s="75">
        <f t="shared" si="7"/>
        <v>63.5581155892</v>
      </c>
      <c r="Y28" s="75">
        <f t="shared" si="8"/>
        <v>-15.843551077466671</v>
      </c>
      <c r="Z28" s="76">
        <f t="shared" si="0"/>
        <v>4.8122222222222222</v>
      </c>
      <c r="AA28" s="76">
        <f t="shared" si="0"/>
        <v>4.5818654293449264</v>
      </c>
      <c r="AC28" s="8"/>
    </row>
    <row r="29" spans="1:29" ht="15" customHeight="1" x14ac:dyDescent="0.25">
      <c r="A29" s="4">
        <f t="shared" si="9"/>
        <v>25</v>
      </c>
      <c r="B29" s="72" t="s">
        <v>59</v>
      </c>
      <c r="C29" s="73">
        <v>2400</v>
      </c>
      <c r="D29" s="74">
        <v>0.36220000000000002</v>
      </c>
      <c r="E29" s="75">
        <v>0</v>
      </c>
      <c r="F29" s="75">
        <v>25.121825817999998</v>
      </c>
      <c r="G29" s="75">
        <f t="shared" si="1"/>
        <v>25.121825817999998</v>
      </c>
      <c r="H29" s="75">
        <v>0</v>
      </c>
      <c r="I29" s="75">
        <v>76.397951252399992</v>
      </c>
      <c r="J29" s="75">
        <f t="shared" si="2"/>
        <v>76.397951252399992</v>
      </c>
      <c r="K29" s="75">
        <v>0</v>
      </c>
      <c r="L29" s="75">
        <v>119.36819866159999</v>
      </c>
      <c r="M29" s="75">
        <f t="shared" si="3"/>
        <v>119.36819866159999</v>
      </c>
      <c r="N29" s="75"/>
      <c r="O29" s="75">
        <v>0</v>
      </c>
      <c r="P29" s="75">
        <f t="shared" si="4"/>
        <v>0</v>
      </c>
      <c r="Q29" s="75"/>
      <c r="R29" s="75">
        <v>0</v>
      </c>
      <c r="S29" s="75">
        <f t="shared" si="5"/>
        <v>0</v>
      </c>
      <c r="T29" s="75"/>
      <c r="U29" s="75">
        <v>0</v>
      </c>
      <c r="V29" s="75">
        <f t="shared" si="6"/>
        <v>0</v>
      </c>
      <c r="W29" s="75">
        <f t="shared" si="7"/>
        <v>0</v>
      </c>
      <c r="X29" s="75">
        <f t="shared" si="7"/>
        <v>195.76614991399998</v>
      </c>
      <c r="Y29" s="75">
        <f t="shared" si="8"/>
        <v>195.76614991399998</v>
      </c>
      <c r="Z29" s="76">
        <f t="shared" si="0"/>
        <v>0</v>
      </c>
      <c r="AA29" s="76">
        <f t="shared" si="0"/>
        <v>7.7926720506808032</v>
      </c>
      <c r="AC29" s="8"/>
    </row>
    <row r="30" spans="1:29" ht="15" customHeight="1" x14ac:dyDescent="0.25">
      <c r="A30" s="4">
        <v>26</v>
      </c>
      <c r="B30" s="72" t="s">
        <v>60</v>
      </c>
      <c r="C30" s="73"/>
      <c r="D30" s="74">
        <v>0.36220000000000002</v>
      </c>
      <c r="E30" s="75">
        <v>0</v>
      </c>
      <c r="F30" s="75">
        <v>0.23964572319999997</v>
      </c>
      <c r="G30" s="75">
        <f>F30-E30</f>
        <v>0.23964572319999997</v>
      </c>
      <c r="H30" s="75">
        <v>0</v>
      </c>
      <c r="I30" s="75">
        <v>1.1043223868000001</v>
      </c>
      <c r="J30" s="75">
        <f>I30-H30</f>
        <v>1.1043223868000001</v>
      </c>
      <c r="K30" s="75">
        <v>0</v>
      </c>
      <c r="L30" s="75">
        <v>0.85593117919999995</v>
      </c>
      <c r="M30" s="75">
        <f>L30-K30</f>
        <v>0.85593117919999995</v>
      </c>
      <c r="N30" s="75"/>
      <c r="O30" s="75">
        <v>0</v>
      </c>
      <c r="P30" s="75">
        <f>O30-N30</f>
        <v>0</v>
      </c>
      <c r="Q30" s="75"/>
      <c r="R30" s="75">
        <v>0</v>
      </c>
      <c r="S30" s="75">
        <f>R30-Q30</f>
        <v>0</v>
      </c>
      <c r="T30" s="75"/>
      <c r="U30" s="75">
        <v>0</v>
      </c>
      <c r="V30" s="75">
        <f>U30-T30</f>
        <v>0</v>
      </c>
      <c r="W30" s="75">
        <f>T30+Q30+N30+K30+H30</f>
        <v>0</v>
      </c>
      <c r="X30" s="75">
        <f>U30+R30+O30+L30+I30</f>
        <v>1.960253566</v>
      </c>
      <c r="Y30" s="75">
        <f>X30-W30</f>
        <v>1.960253566</v>
      </c>
      <c r="Z30" s="76">
        <f t="shared" si="0"/>
        <v>0</v>
      </c>
      <c r="AA30" s="76">
        <f t="shared" si="0"/>
        <v>8.1797978274957188</v>
      </c>
      <c r="AC30" s="8"/>
    </row>
    <row r="31" spans="1:29" ht="15" customHeight="1" x14ac:dyDescent="0.25">
      <c r="A31" s="4">
        <v>27</v>
      </c>
      <c r="B31" s="72" t="s">
        <v>61</v>
      </c>
      <c r="C31" s="73">
        <v>1500</v>
      </c>
      <c r="D31" s="74">
        <v>0.36220000000000002</v>
      </c>
      <c r="E31" s="75">
        <v>0</v>
      </c>
      <c r="F31" s="75">
        <v>14.145548285199999</v>
      </c>
      <c r="G31" s="75">
        <f t="shared" si="1"/>
        <v>14.145548285199999</v>
      </c>
      <c r="H31" s="75">
        <v>0</v>
      </c>
      <c r="I31" s="75">
        <v>35.207514152504004</v>
      </c>
      <c r="J31" s="75">
        <f t="shared" si="2"/>
        <v>35.207514152504004</v>
      </c>
      <c r="K31" s="75">
        <v>0</v>
      </c>
      <c r="L31" s="75">
        <v>52.964728802055987</v>
      </c>
      <c r="M31" s="75">
        <f t="shared" si="3"/>
        <v>52.964728802055987</v>
      </c>
      <c r="N31" s="75"/>
      <c r="O31" s="75">
        <v>0</v>
      </c>
      <c r="P31" s="75">
        <f t="shared" si="4"/>
        <v>0</v>
      </c>
      <c r="Q31" s="75"/>
      <c r="R31" s="75">
        <v>0</v>
      </c>
      <c r="S31" s="75">
        <f t="shared" si="5"/>
        <v>0</v>
      </c>
      <c r="T31" s="75"/>
      <c r="U31" s="75">
        <v>1.2026873633504875</v>
      </c>
      <c r="V31" s="75">
        <f t="shared" si="6"/>
        <v>1.2026873633504875</v>
      </c>
      <c r="W31" s="75">
        <f t="shared" si="7"/>
        <v>0</v>
      </c>
      <c r="X31" s="75">
        <f t="shared" si="7"/>
        <v>89.374930317910469</v>
      </c>
      <c r="Y31" s="75">
        <f t="shared" si="8"/>
        <v>89.374930317910469</v>
      </c>
      <c r="Z31" s="76">
        <f t="shared" si="0"/>
        <v>0</v>
      </c>
      <c r="AA31" s="76">
        <f t="shared" si="0"/>
        <v>6.3182372656011072</v>
      </c>
      <c r="AC31" s="8"/>
    </row>
    <row r="32" spans="1:29" ht="15" customHeight="1" x14ac:dyDescent="0.25">
      <c r="A32" s="4">
        <f t="shared" si="9"/>
        <v>28</v>
      </c>
      <c r="B32" s="72" t="s">
        <v>62</v>
      </c>
      <c r="C32" s="73">
        <v>630</v>
      </c>
      <c r="D32" s="74">
        <v>0.36220000000000002</v>
      </c>
      <c r="E32" s="75">
        <v>10.58</v>
      </c>
      <c r="F32" s="75">
        <v>2.2381355571999997</v>
      </c>
      <c r="G32" s="75">
        <f t="shared" si="1"/>
        <v>-8.3418644428000004</v>
      </c>
      <c r="H32" s="75">
        <v>8.5416666666666661</v>
      </c>
      <c r="I32" s="75">
        <v>2.2606268011999995</v>
      </c>
      <c r="J32" s="75">
        <f t="shared" si="2"/>
        <v>-6.281039865466667</v>
      </c>
      <c r="K32" s="75">
        <v>34.279200000000003</v>
      </c>
      <c r="L32" s="75">
        <v>7.2560354971999992</v>
      </c>
      <c r="M32" s="75">
        <f t="shared" si="3"/>
        <v>-27.023164502800004</v>
      </c>
      <c r="N32" s="75"/>
      <c r="O32" s="75">
        <v>0</v>
      </c>
      <c r="P32" s="75">
        <f t="shared" si="4"/>
        <v>0</v>
      </c>
      <c r="Q32" s="75"/>
      <c r="R32" s="75">
        <v>0</v>
      </c>
      <c r="S32" s="75">
        <f t="shared" si="5"/>
        <v>0</v>
      </c>
      <c r="T32" s="75"/>
      <c r="U32" s="75">
        <v>0.74942239599999994</v>
      </c>
      <c r="V32" s="75">
        <f t="shared" si="6"/>
        <v>0.74942239599999994</v>
      </c>
      <c r="W32" s="75">
        <f t="shared" si="7"/>
        <v>42.820866666666667</v>
      </c>
      <c r="X32" s="75">
        <f t="shared" si="7"/>
        <v>10.266084694399998</v>
      </c>
      <c r="Y32" s="75">
        <f t="shared" si="8"/>
        <v>-32.554781972266667</v>
      </c>
      <c r="Z32" s="76">
        <f t="shared" si="0"/>
        <v>4.0473408947700067</v>
      </c>
      <c r="AA32" s="76">
        <f t="shared" si="0"/>
        <v>4.5868913799141353</v>
      </c>
      <c r="AC32" s="8"/>
    </row>
    <row r="33" spans="1:29" ht="15" customHeight="1" x14ac:dyDescent="0.25">
      <c r="A33" s="4">
        <f t="shared" si="9"/>
        <v>29</v>
      </c>
      <c r="B33" s="72" t="s">
        <v>63</v>
      </c>
      <c r="C33" s="73">
        <v>840</v>
      </c>
      <c r="D33" s="74">
        <v>0.36220000000000002</v>
      </c>
      <c r="E33" s="75">
        <v>19.45</v>
      </c>
      <c r="F33" s="75">
        <v>5.0956667507999995</v>
      </c>
      <c r="G33" s="75">
        <f t="shared" si="1"/>
        <v>-14.3543332492</v>
      </c>
      <c r="H33" s="75">
        <v>16.224999999999998</v>
      </c>
      <c r="I33" s="75">
        <v>5.2090320767999998</v>
      </c>
      <c r="J33" s="75">
        <f t="shared" si="2"/>
        <v>-11.015967923199998</v>
      </c>
      <c r="K33" s="75">
        <v>63.018000000000001</v>
      </c>
      <c r="L33" s="75">
        <v>16.520152377199999</v>
      </c>
      <c r="M33" s="75">
        <f t="shared" si="3"/>
        <v>-46.497847622800002</v>
      </c>
      <c r="N33" s="75"/>
      <c r="O33" s="75">
        <v>0</v>
      </c>
      <c r="P33" s="75">
        <f t="shared" si="4"/>
        <v>0</v>
      </c>
      <c r="Q33" s="75"/>
      <c r="R33" s="75">
        <v>0</v>
      </c>
      <c r="S33" s="75">
        <f t="shared" si="5"/>
        <v>0</v>
      </c>
      <c r="T33" s="75"/>
      <c r="U33" s="75">
        <v>0</v>
      </c>
      <c r="V33" s="75">
        <f t="shared" si="6"/>
        <v>0</v>
      </c>
      <c r="W33" s="75">
        <f t="shared" si="7"/>
        <v>79.242999999999995</v>
      </c>
      <c r="X33" s="75">
        <f t="shared" si="7"/>
        <v>21.729184453999999</v>
      </c>
      <c r="Y33" s="75">
        <f t="shared" si="8"/>
        <v>-57.513815545999996</v>
      </c>
      <c r="Z33" s="76">
        <f t="shared" si="0"/>
        <v>4.0741902313624676</v>
      </c>
      <c r="AA33" s="76">
        <f t="shared" si="0"/>
        <v>4.2642475492708787</v>
      </c>
      <c r="AC33" s="8"/>
    </row>
    <row r="34" spans="1:29" ht="15" customHeight="1" x14ac:dyDescent="0.25">
      <c r="A34" s="4">
        <f t="shared" si="9"/>
        <v>30</v>
      </c>
      <c r="B34" s="72" t="s">
        <v>64</v>
      </c>
      <c r="C34" s="73">
        <v>440</v>
      </c>
      <c r="D34" s="74">
        <v>0.36220000000000002</v>
      </c>
      <c r="E34" s="75">
        <v>2.69</v>
      </c>
      <c r="F34" s="75">
        <v>1.9617169767999998</v>
      </c>
      <c r="G34" s="75">
        <f t="shared" si="1"/>
        <v>-0.72828302320000016</v>
      </c>
      <c r="H34" s="75">
        <v>0</v>
      </c>
      <c r="I34" s="75">
        <v>0</v>
      </c>
      <c r="J34" s="75">
        <f t="shared" si="2"/>
        <v>0</v>
      </c>
      <c r="K34" s="75">
        <v>6.8864000000000001</v>
      </c>
      <c r="L34" s="75">
        <v>5.0921787051999994</v>
      </c>
      <c r="M34" s="75">
        <f t="shared" si="3"/>
        <v>-1.7942212948000007</v>
      </c>
      <c r="N34" s="75"/>
      <c r="O34" s="75">
        <v>0</v>
      </c>
      <c r="P34" s="75">
        <f t="shared" si="4"/>
        <v>0</v>
      </c>
      <c r="Q34" s="75"/>
      <c r="R34" s="75">
        <v>0</v>
      </c>
      <c r="S34" s="75">
        <f t="shared" si="5"/>
        <v>0</v>
      </c>
      <c r="T34" s="75"/>
      <c r="U34" s="75">
        <v>0</v>
      </c>
      <c r="V34" s="75">
        <f t="shared" si="6"/>
        <v>0</v>
      </c>
      <c r="W34" s="75">
        <f t="shared" si="7"/>
        <v>6.8864000000000001</v>
      </c>
      <c r="X34" s="75">
        <f t="shared" si="7"/>
        <v>5.0921787051999994</v>
      </c>
      <c r="Y34" s="75">
        <f t="shared" si="8"/>
        <v>-1.7942212948000007</v>
      </c>
      <c r="Z34" s="76">
        <f t="shared" si="0"/>
        <v>2.56</v>
      </c>
      <c r="AA34" s="76">
        <f t="shared" si="0"/>
        <v>2.5957764373872547</v>
      </c>
      <c r="AC34" s="8"/>
    </row>
    <row r="35" spans="1:29" ht="15" customHeight="1" x14ac:dyDescent="0.25">
      <c r="A35" s="4">
        <f t="shared" si="9"/>
        <v>31</v>
      </c>
      <c r="B35" s="72" t="s">
        <v>65</v>
      </c>
      <c r="C35" s="73">
        <v>880</v>
      </c>
      <c r="D35" s="74">
        <v>0.36220000000000002</v>
      </c>
      <c r="E35" s="75">
        <v>19.510000000000002</v>
      </c>
      <c r="F35" s="75">
        <v>22.648136860000001</v>
      </c>
      <c r="G35" s="75">
        <f t="shared" si="1"/>
        <v>3.1381368599999995</v>
      </c>
      <c r="H35" s="75">
        <v>0</v>
      </c>
      <c r="I35" s="75">
        <v>0</v>
      </c>
      <c r="J35" s="75">
        <f t="shared" si="2"/>
        <v>0</v>
      </c>
      <c r="K35" s="75">
        <v>68.8703</v>
      </c>
      <c r="L35" s="75">
        <v>80.401308500799999</v>
      </c>
      <c r="M35" s="75">
        <f t="shared" si="3"/>
        <v>11.531008500799999</v>
      </c>
      <c r="N35" s="75"/>
      <c r="O35" s="75">
        <v>0</v>
      </c>
      <c r="P35" s="75">
        <f t="shared" si="4"/>
        <v>0</v>
      </c>
      <c r="Q35" s="75"/>
      <c r="R35" s="75">
        <v>0</v>
      </c>
      <c r="S35" s="75">
        <f t="shared" si="5"/>
        <v>0</v>
      </c>
      <c r="T35" s="75"/>
      <c r="U35" s="75">
        <v>0</v>
      </c>
      <c r="V35" s="75">
        <f t="shared" si="6"/>
        <v>0</v>
      </c>
      <c r="W35" s="75">
        <f t="shared" si="7"/>
        <v>68.8703</v>
      </c>
      <c r="X35" s="75">
        <f t="shared" si="7"/>
        <v>80.401308500799999</v>
      </c>
      <c r="Y35" s="75">
        <f t="shared" si="8"/>
        <v>11.531008500799999</v>
      </c>
      <c r="Z35" s="76">
        <f t="shared" si="0"/>
        <v>3.53</v>
      </c>
      <c r="AA35" s="76">
        <f t="shared" si="0"/>
        <v>3.5500186614820728</v>
      </c>
      <c r="AC35" s="8"/>
    </row>
    <row r="36" spans="1:29" ht="15" customHeight="1" x14ac:dyDescent="0.25">
      <c r="A36" s="4">
        <f t="shared" si="9"/>
        <v>32</v>
      </c>
      <c r="B36" s="72" t="s">
        <v>66</v>
      </c>
      <c r="C36" s="73">
        <v>1000</v>
      </c>
      <c r="D36" s="74">
        <v>0.36220000000000002</v>
      </c>
      <c r="E36" s="75">
        <v>0</v>
      </c>
      <c r="F36" s="75">
        <v>6.7515381739999993</v>
      </c>
      <c r="G36" s="75">
        <f t="shared" si="1"/>
        <v>6.7515381739999993</v>
      </c>
      <c r="H36" s="75">
        <v>0</v>
      </c>
      <c r="I36" s="75">
        <v>30.578056693600001</v>
      </c>
      <c r="J36" s="75">
        <f t="shared" si="2"/>
        <v>30.578056693600001</v>
      </c>
      <c r="K36" s="75">
        <v>0</v>
      </c>
      <c r="L36" s="75">
        <v>-30.436040882399997</v>
      </c>
      <c r="M36" s="75">
        <f t="shared" si="3"/>
        <v>-30.436040882399997</v>
      </c>
      <c r="N36" s="75"/>
      <c r="O36" s="75">
        <v>0</v>
      </c>
      <c r="P36" s="75">
        <f t="shared" si="4"/>
        <v>0</v>
      </c>
      <c r="Q36" s="75"/>
      <c r="R36" s="75">
        <v>0</v>
      </c>
      <c r="S36" s="75">
        <f t="shared" si="5"/>
        <v>0</v>
      </c>
      <c r="T36" s="75"/>
      <c r="U36" s="75">
        <v>1.5231615515999999</v>
      </c>
      <c r="V36" s="75">
        <f t="shared" si="6"/>
        <v>1.5231615515999999</v>
      </c>
      <c r="W36" s="75">
        <f t="shared" si="7"/>
        <v>0</v>
      </c>
      <c r="X36" s="75">
        <f t="shared" si="7"/>
        <v>1.6651773628000051</v>
      </c>
      <c r="Y36" s="75">
        <f t="shared" si="8"/>
        <v>1.6651773628000051</v>
      </c>
      <c r="Z36" s="76">
        <f t="shared" si="0"/>
        <v>0</v>
      </c>
      <c r="AA36" s="76">
        <f t="shared" si="0"/>
        <v>0.24663673964142874</v>
      </c>
      <c r="AC36" s="8"/>
    </row>
    <row r="37" spans="1:29" ht="15" customHeight="1" x14ac:dyDescent="0.25">
      <c r="A37" s="4">
        <f t="shared" si="9"/>
        <v>33</v>
      </c>
      <c r="B37" s="72" t="s">
        <v>67</v>
      </c>
      <c r="C37" s="73">
        <v>1000</v>
      </c>
      <c r="D37" s="74">
        <v>0.36220000000000002</v>
      </c>
      <c r="E37" s="75">
        <v>0</v>
      </c>
      <c r="F37" s="75">
        <v>10.017786896</v>
      </c>
      <c r="G37" s="75">
        <f t="shared" si="1"/>
        <v>10.017786896</v>
      </c>
      <c r="H37" s="75">
        <v>0</v>
      </c>
      <c r="I37" s="75">
        <v>22.491560361199998</v>
      </c>
      <c r="J37" s="75">
        <f t="shared" si="2"/>
        <v>22.491560361199998</v>
      </c>
      <c r="K37" s="75">
        <v>0</v>
      </c>
      <c r="L37" s="75">
        <v>27.582001962799996</v>
      </c>
      <c r="M37" s="75">
        <f t="shared" si="3"/>
        <v>27.582001962799996</v>
      </c>
      <c r="N37" s="75"/>
      <c r="O37" s="75">
        <v>0</v>
      </c>
      <c r="P37" s="75">
        <f t="shared" si="4"/>
        <v>0</v>
      </c>
      <c r="Q37" s="75"/>
      <c r="R37" s="75">
        <v>0</v>
      </c>
      <c r="S37" s="75">
        <f t="shared" si="5"/>
        <v>0</v>
      </c>
      <c r="T37" s="75"/>
      <c r="U37" s="75">
        <v>0</v>
      </c>
      <c r="V37" s="75">
        <f t="shared" si="6"/>
        <v>0</v>
      </c>
      <c r="W37" s="75">
        <f t="shared" si="7"/>
        <v>0</v>
      </c>
      <c r="X37" s="75">
        <f t="shared" si="7"/>
        <v>50.073562323999994</v>
      </c>
      <c r="Y37" s="75">
        <f t="shared" si="8"/>
        <v>50.073562323999994</v>
      </c>
      <c r="Z37" s="76">
        <f t="shared" si="0"/>
        <v>0</v>
      </c>
      <c r="AA37" s="76">
        <f t="shared" si="0"/>
        <v>4.9984655137746898</v>
      </c>
      <c r="AC37" s="8"/>
    </row>
    <row r="38" spans="1:29" ht="15" customHeight="1" x14ac:dyDescent="0.25">
      <c r="A38" s="4">
        <f t="shared" si="9"/>
        <v>34</v>
      </c>
      <c r="B38" s="72" t="s">
        <v>68</v>
      </c>
      <c r="C38" s="83">
        <v>1000</v>
      </c>
      <c r="D38" s="74">
        <v>0.36220000000000002</v>
      </c>
      <c r="E38" s="75">
        <v>0</v>
      </c>
      <c r="F38" s="75">
        <v>6.1655453599999993E-2</v>
      </c>
      <c r="G38" s="75">
        <f t="shared" si="1"/>
        <v>6.1655453599999993E-2</v>
      </c>
      <c r="H38" s="75">
        <v>0</v>
      </c>
      <c r="I38" s="75">
        <v>0</v>
      </c>
      <c r="J38" s="75">
        <f t="shared" si="2"/>
        <v>0</v>
      </c>
      <c r="K38" s="75">
        <v>0</v>
      </c>
      <c r="L38" s="75">
        <v>0.28137234319999993</v>
      </c>
      <c r="M38" s="75">
        <f t="shared" si="3"/>
        <v>0.28137234319999993</v>
      </c>
      <c r="N38" s="75"/>
      <c r="O38" s="75">
        <v>0</v>
      </c>
      <c r="P38" s="75">
        <f t="shared" si="4"/>
        <v>0</v>
      </c>
      <c r="Q38" s="75"/>
      <c r="R38" s="75">
        <v>0</v>
      </c>
      <c r="S38" s="75">
        <f t="shared" si="5"/>
        <v>0</v>
      </c>
      <c r="T38" s="75"/>
      <c r="U38" s="75">
        <v>4.37770096E-2</v>
      </c>
      <c r="V38" s="75">
        <f t="shared" si="6"/>
        <v>4.37770096E-2</v>
      </c>
      <c r="W38" s="75">
        <f t="shared" si="7"/>
        <v>0</v>
      </c>
      <c r="X38" s="75">
        <f t="shared" si="7"/>
        <v>0.3251493527999999</v>
      </c>
      <c r="Y38" s="75">
        <f t="shared" si="8"/>
        <v>0.3251493527999999</v>
      </c>
      <c r="Z38" s="76">
        <f t="shared" si="0"/>
        <v>0</v>
      </c>
      <c r="AA38" s="76">
        <f t="shared" si="0"/>
        <v>5.2736511340823213</v>
      </c>
      <c r="AC38" s="8"/>
    </row>
    <row r="39" spans="1:29" ht="15" customHeight="1" x14ac:dyDescent="0.25">
      <c r="A39" s="4">
        <f t="shared" si="9"/>
        <v>35</v>
      </c>
      <c r="B39" s="72" t="s">
        <v>69</v>
      </c>
      <c r="C39" s="83">
        <v>630</v>
      </c>
      <c r="D39" s="74">
        <v>0.36220000000000002</v>
      </c>
      <c r="E39" s="75">
        <v>0</v>
      </c>
      <c r="F39" s="75">
        <v>5.1342385999999997E-2</v>
      </c>
      <c r="G39" s="75">
        <f t="shared" si="1"/>
        <v>5.1342385999999997E-2</v>
      </c>
      <c r="H39" s="75">
        <v>0</v>
      </c>
      <c r="I39" s="75">
        <v>4.5214281199999998E-2</v>
      </c>
      <c r="J39" s="75">
        <f t="shared" si="2"/>
        <v>4.5214281199999998E-2</v>
      </c>
      <c r="K39" s="75">
        <v>0</v>
      </c>
      <c r="L39" s="75">
        <v>0.15039265599999999</v>
      </c>
      <c r="M39" s="75">
        <f t="shared" si="3"/>
        <v>0.15039265599999999</v>
      </c>
      <c r="N39" s="75"/>
      <c r="O39" s="75">
        <v>0</v>
      </c>
      <c r="P39" s="75">
        <f t="shared" si="4"/>
        <v>0</v>
      </c>
      <c r="Q39" s="75"/>
      <c r="R39" s="75">
        <v>0</v>
      </c>
      <c r="S39" s="75">
        <f t="shared" si="5"/>
        <v>0</v>
      </c>
      <c r="T39" s="75"/>
      <c r="U39" s="75">
        <v>0</v>
      </c>
      <c r="V39" s="75">
        <f t="shared" si="6"/>
        <v>0</v>
      </c>
      <c r="W39" s="75">
        <f t="shared" si="7"/>
        <v>0</v>
      </c>
      <c r="X39" s="75">
        <f t="shared" si="7"/>
        <v>0.1956069372</v>
      </c>
      <c r="Y39" s="75">
        <f t="shared" si="8"/>
        <v>0.1956069372</v>
      </c>
      <c r="Z39" s="76">
        <f t="shared" si="0"/>
        <v>0</v>
      </c>
      <c r="AA39" s="76">
        <f t="shared" si="0"/>
        <v>3.809852880619923</v>
      </c>
      <c r="AC39" s="8"/>
    </row>
    <row r="40" spans="1:29" ht="15" customHeight="1" x14ac:dyDescent="0.25">
      <c r="A40" s="4">
        <f t="shared" si="9"/>
        <v>36</v>
      </c>
      <c r="B40" s="72" t="s">
        <v>70</v>
      </c>
      <c r="C40" s="83">
        <v>840</v>
      </c>
      <c r="D40" s="74">
        <v>0.36220000000000002</v>
      </c>
      <c r="E40" s="75">
        <v>0</v>
      </c>
      <c r="F40" s="75">
        <v>2.4450915199999999E-2</v>
      </c>
      <c r="G40" s="75">
        <f t="shared" si="1"/>
        <v>2.4450915199999999E-2</v>
      </c>
      <c r="H40" s="75">
        <v>0</v>
      </c>
      <c r="I40" s="75">
        <v>6.1620857599999995E-2</v>
      </c>
      <c r="J40" s="75">
        <f t="shared" si="2"/>
        <v>6.1620857599999995E-2</v>
      </c>
      <c r="K40" s="75">
        <v>0</v>
      </c>
      <c r="L40" s="75">
        <v>7.8995353199999993E-2</v>
      </c>
      <c r="M40" s="75">
        <f t="shared" si="3"/>
        <v>7.8995353199999993E-2</v>
      </c>
      <c r="N40" s="75"/>
      <c r="O40" s="75">
        <v>0</v>
      </c>
      <c r="P40" s="75">
        <f t="shared" si="4"/>
        <v>0</v>
      </c>
      <c r="Q40" s="75"/>
      <c r="R40" s="75">
        <v>0</v>
      </c>
      <c r="S40" s="75">
        <f t="shared" si="5"/>
        <v>0</v>
      </c>
      <c r="T40" s="75"/>
      <c r="U40" s="75">
        <v>0</v>
      </c>
      <c r="V40" s="75">
        <f t="shared" si="6"/>
        <v>0</v>
      </c>
      <c r="W40" s="75">
        <f t="shared" si="7"/>
        <v>0</v>
      </c>
      <c r="X40" s="75">
        <f t="shared" si="7"/>
        <v>0.14061621079999997</v>
      </c>
      <c r="Y40" s="75">
        <f t="shared" si="8"/>
        <v>0.14061621079999997</v>
      </c>
      <c r="Z40" s="76">
        <f t="shared" si="0"/>
        <v>0</v>
      </c>
      <c r="AA40" s="76">
        <f t="shared" si="0"/>
        <v>5.7509589988680663</v>
      </c>
      <c r="AC40" s="8"/>
    </row>
    <row r="41" spans="1:29" ht="15" customHeight="1" x14ac:dyDescent="0.25">
      <c r="A41" s="4">
        <f t="shared" si="9"/>
        <v>37</v>
      </c>
      <c r="B41" s="72" t="s">
        <v>71</v>
      </c>
      <c r="C41" s="73"/>
      <c r="D41" s="74">
        <v>0.36220000000000002</v>
      </c>
      <c r="E41" s="75">
        <v>8.0399999999999991</v>
      </c>
      <c r="F41" s="75">
        <v>8.2243894535999988</v>
      </c>
      <c r="G41" s="75">
        <f t="shared" si="1"/>
        <v>0.1843894535999997</v>
      </c>
      <c r="H41" s="75">
        <v>9.7916666666666661</v>
      </c>
      <c r="I41" s="75">
        <v>10.305829348</v>
      </c>
      <c r="J41" s="75">
        <f t="shared" si="2"/>
        <v>0.51416268133333354</v>
      </c>
      <c r="K41" s="75">
        <v>33.928799999999995</v>
      </c>
      <c r="L41" s="75">
        <v>24.927451267199999</v>
      </c>
      <c r="M41" s="75">
        <f t="shared" si="3"/>
        <v>-9.0013487327999968</v>
      </c>
      <c r="N41" s="75"/>
      <c r="O41" s="75">
        <v>0</v>
      </c>
      <c r="P41" s="75">
        <f t="shared" si="4"/>
        <v>0</v>
      </c>
      <c r="Q41" s="75"/>
      <c r="R41" s="75">
        <v>0</v>
      </c>
      <c r="S41" s="75">
        <f t="shared" si="5"/>
        <v>0</v>
      </c>
      <c r="T41" s="75"/>
      <c r="U41" s="75">
        <v>0</v>
      </c>
      <c r="V41" s="75">
        <f t="shared" si="6"/>
        <v>0</v>
      </c>
      <c r="W41" s="75">
        <f t="shared" si="7"/>
        <v>43.72046666666666</v>
      </c>
      <c r="X41" s="75">
        <f>U41+R41+O41+L41+I41</f>
        <v>35.233280615200002</v>
      </c>
      <c r="Y41" s="75">
        <f t="shared" si="8"/>
        <v>-8.4871860514666579</v>
      </c>
      <c r="Z41" s="76">
        <f t="shared" si="0"/>
        <v>5.4378689883913758</v>
      </c>
      <c r="AA41" s="76">
        <f t="shared" si="0"/>
        <v>4.2839995374705424</v>
      </c>
      <c r="AC41" s="8"/>
    </row>
    <row r="42" spans="1:29" ht="15" customHeight="1" x14ac:dyDescent="0.25">
      <c r="A42" s="4">
        <f t="shared" si="9"/>
        <v>38</v>
      </c>
      <c r="B42" s="84" t="s">
        <v>72</v>
      </c>
      <c r="C42" s="73"/>
      <c r="D42" s="74">
        <v>0.36220000000000002</v>
      </c>
      <c r="E42" s="75">
        <v>0</v>
      </c>
      <c r="F42" s="75">
        <v>0</v>
      </c>
      <c r="G42" s="75">
        <f>F42-E42</f>
        <v>0</v>
      </c>
      <c r="H42" s="75">
        <v>0</v>
      </c>
      <c r="I42" s="75">
        <v>0</v>
      </c>
      <c r="J42" s="75">
        <f>I42-H42</f>
        <v>0</v>
      </c>
      <c r="K42" s="75">
        <v>0</v>
      </c>
      <c r="L42" s="75">
        <v>0</v>
      </c>
      <c r="M42" s="75">
        <f>L42-K42</f>
        <v>0</v>
      </c>
      <c r="N42" s="75"/>
      <c r="O42" s="75">
        <v>0</v>
      </c>
      <c r="P42" s="75">
        <f>O42-N42</f>
        <v>0</v>
      </c>
      <c r="Q42" s="75"/>
      <c r="R42" s="75">
        <v>0</v>
      </c>
      <c r="S42" s="75">
        <f>R42-Q42</f>
        <v>0</v>
      </c>
      <c r="T42" s="75"/>
      <c r="U42" s="75">
        <v>0</v>
      </c>
      <c r="V42" s="75">
        <f>U42-T42</f>
        <v>0</v>
      </c>
      <c r="W42" s="75">
        <f>T42+Q42+N42+K42+H42</f>
        <v>0</v>
      </c>
      <c r="X42" s="75">
        <f>U42+R42+O42+L42+I42</f>
        <v>0</v>
      </c>
      <c r="Y42" s="75">
        <f>X42-W42</f>
        <v>0</v>
      </c>
      <c r="Z42" s="76">
        <f t="shared" si="0"/>
        <v>0</v>
      </c>
      <c r="AA42" s="76">
        <f t="shared" si="0"/>
        <v>0</v>
      </c>
      <c r="AC42" s="8"/>
    </row>
    <row r="43" spans="1:29" ht="15" customHeight="1" x14ac:dyDescent="0.25">
      <c r="A43" s="4">
        <f t="shared" si="9"/>
        <v>39</v>
      </c>
      <c r="B43" s="84" t="s">
        <v>73</v>
      </c>
      <c r="C43" s="73"/>
      <c r="D43" s="74"/>
      <c r="E43" s="75">
        <v>0</v>
      </c>
      <c r="F43" s="75">
        <v>0</v>
      </c>
      <c r="G43" s="75">
        <f>F43-E43</f>
        <v>0</v>
      </c>
      <c r="H43" s="75"/>
      <c r="I43" s="75">
        <v>0</v>
      </c>
      <c r="J43" s="75">
        <f>I43-H43</f>
        <v>0</v>
      </c>
      <c r="K43" s="75">
        <v>0</v>
      </c>
      <c r="L43" s="75">
        <v>0</v>
      </c>
      <c r="M43" s="75">
        <f>L43-K43</f>
        <v>0</v>
      </c>
      <c r="N43" s="75"/>
      <c r="O43" s="75">
        <v>0</v>
      </c>
      <c r="P43" s="75">
        <f>O43-N43</f>
        <v>0</v>
      </c>
      <c r="Q43" s="75"/>
      <c r="R43" s="75">
        <v>0</v>
      </c>
      <c r="S43" s="75">
        <f>R43-Q43</f>
        <v>0</v>
      </c>
      <c r="T43" s="75"/>
      <c r="U43" s="75">
        <v>0</v>
      </c>
      <c r="V43" s="75">
        <f>U43-T43</f>
        <v>0</v>
      </c>
      <c r="W43" s="75">
        <f>T43+Q43+N43+K43+H43</f>
        <v>0</v>
      </c>
      <c r="X43" s="75">
        <f>U43+R43+O43+L43+I43</f>
        <v>0</v>
      </c>
      <c r="Y43" s="75">
        <f>X43-W43</f>
        <v>0</v>
      </c>
      <c r="Z43" s="76">
        <f t="shared" si="0"/>
        <v>0</v>
      </c>
      <c r="AA43" s="76">
        <f t="shared" si="0"/>
        <v>0</v>
      </c>
      <c r="AC43" s="8"/>
    </row>
    <row r="44" spans="1:29" ht="15" customHeight="1" x14ac:dyDescent="0.25">
      <c r="A44" s="4">
        <f t="shared" si="9"/>
        <v>40</v>
      </c>
      <c r="B44" s="84" t="s">
        <v>74</v>
      </c>
      <c r="C44" s="73"/>
      <c r="D44" s="74"/>
      <c r="E44" s="75">
        <v>0</v>
      </c>
      <c r="F44" s="75">
        <v>0</v>
      </c>
      <c r="G44" s="75">
        <f>F44-E44</f>
        <v>0</v>
      </c>
      <c r="H44" s="75"/>
      <c r="I44" s="75">
        <v>0</v>
      </c>
      <c r="J44" s="75">
        <f>I44-H44</f>
        <v>0</v>
      </c>
      <c r="K44" s="75">
        <v>0</v>
      </c>
      <c r="L44" s="75">
        <v>0</v>
      </c>
      <c r="M44" s="75">
        <f>L44-K44</f>
        <v>0</v>
      </c>
      <c r="N44" s="75"/>
      <c r="O44" s="75">
        <v>0</v>
      </c>
      <c r="P44" s="75">
        <f>O44-N44</f>
        <v>0</v>
      </c>
      <c r="Q44" s="75"/>
      <c r="R44" s="75">
        <v>0</v>
      </c>
      <c r="S44" s="75">
        <f>R44-Q44</f>
        <v>0</v>
      </c>
      <c r="T44" s="75"/>
      <c r="U44" s="75">
        <v>0</v>
      </c>
      <c r="V44" s="75">
        <f>U44-T44</f>
        <v>0</v>
      </c>
      <c r="W44" s="75">
        <f>T44+Q44+N44+K44+H44</f>
        <v>0</v>
      </c>
      <c r="X44" s="75">
        <f>U44+R44+O44+L44+I44</f>
        <v>0</v>
      </c>
      <c r="Y44" s="75">
        <f>X44-W44</f>
        <v>0</v>
      </c>
      <c r="Z44" s="76">
        <f t="shared" si="0"/>
        <v>0</v>
      </c>
      <c r="AA44" s="76">
        <f t="shared" si="0"/>
        <v>0</v>
      </c>
      <c r="AC44" s="8"/>
    </row>
    <row r="45" spans="1:29" ht="15" customHeight="1" x14ac:dyDescent="0.25">
      <c r="A45" s="77">
        <v>41</v>
      </c>
      <c r="B45" s="78" t="s">
        <v>75</v>
      </c>
      <c r="C45" s="79">
        <f>SUM(C24:C41)</f>
        <v>17760</v>
      </c>
      <c r="D45" s="80">
        <v>0.36220000000000002</v>
      </c>
      <c r="E45" s="81">
        <f>SUM(E24:E44)</f>
        <v>361.46999999999997</v>
      </c>
      <c r="F45" s="81">
        <f t="shared" ref="F45:Y45" si="12">SUM(F24:F44)</f>
        <v>349.00013349439996</v>
      </c>
      <c r="G45" s="81">
        <f t="shared" si="12"/>
        <v>-12.469866505600038</v>
      </c>
      <c r="H45" s="81">
        <f t="shared" si="12"/>
        <v>290.03333333333336</v>
      </c>
      <c r="I45" s="81">
        <f t="shared" si="12"/>
        <v>465.64179743250395</v>
      </c>
      <c r="J45" s="81">
        <f t="shared" si="12"/>
        <v>175.60846409917065</v>
      </c>
      <c r="K45" s="81">
        <f t="shared" si="12"/>
        <v>1244.9238</v>
      </c>
      <c r="L45" s="81">
        <f t="shared" si="12"/>
        <v>1143.8777540520557</v>
      </c>
      <c r="M45" s="81">
        <f t="shared" si="12"/>
        <v>-101.04604594794422</v>
      </c>
      <c r="N45" s="81">
        <f t="shared" si="12"/>
        <v>0</v>
      </c>
      <c r="O45" s="81">
        <f t="shared" si="12"/>
        <v>0</v>
      </c>
      <c r="P45" s="81">
        <f t="shared" si="12"/>
        <v>0</v>
      </c>
      <c r="Q45" s="81">
        <f t="shared" si="12"/>
        <v>0</v>
      </c>
      <c r="R45" s="81">
        <f t="shared" si="12"/>
        <v>0</v>
      </c>
      <c r="S45" s="81">
        <f t="shared" si="12"/>
        <v>0</v>
      </c>
      <c r="T45" s="81">
        <f t="shared" si="12"/>
        <v>0</v>
      </c>
      <c r="U45" s="81">
        <f t="shared" si="12"/>
        <v>17.428661922213326</v>
      </c>
      <c r="V45" s="81">
        <f t="shared" si="12"/>
        <v>17.428661922213326</v>
      </c>
      <c r="W45" s="81">
        <f t="shared" si="12"/>
        <v>1534.9571333333333</v>
      </c>
      <c r="X45" s="81">
        <f t="shared" si="12"/>
        <v>1626.9482134067732</v>
      </c>
      <c r="Y45" s="81">
        <f t="shared" si="12"/>
        <v>91.991080073439861</v>
      </c>
      <c r="Z45" s="82">
        <f t="shared" si="0"/>
        <v>4.2464302247304992</v>
      </c>
      <c r="AA45" s="82">
        <f t="shared" si="0"/>
        <v>4.6617409486832733</v>
      </c>
      <c r="AC45" s="8"/>
    </row>
    <row r="46" spans="1:29" ht="15" customHeight="1" x14ac:dyDescent="0.25">
      <c r="A46" s="4">
        <f t="shared" si="9"/>
        <v>42</v>
      </c>
      <c r="B46" s="85" t="s">
        <v>76</v>
      </c>
      <c r="C46" s="73">
        <v>152.66</v>
      </c>
      <c r="D46" s="74">
        <v>0.36220000000000002</v>
      </c>
      <c r="E46" s="75">
        <v>8.41</v>
      </c>
      <c r="F46" s="75">
        <v>8.2664707368426775</v>
      </c>
      <c r="G46" s="75">
        <f t="shared" si="1"/>
        <v>-0.14352926315732262</v>
      </c>
      <c r="H46" s="75">
        <v>3.1416666666666666</v>
      </c>
      <c r="I46" s="75">
        <v>0</v>
      </c>
      <c r="J46" s="75">
        <f t="shared" si="2"/>
        <v>-3.1416666666666666</v>
      </c>
      <c r="K46" s="75">
        <v>48.105199999999996</v>
      </c>
      <c r="L46" s="75">
        <v>74.935871306703959</v>
      </c>
      <c r="M46" s="75">
        <f t="shared" si="3"/>
        <v>26.830671306703962</v>
      </c>
      <c r="N46" s="75"/>
      <c r="O46" s="75">
        <v>0</v>
      </c>
      <c r="P46" s="75">
        <f t="shared" si="4"/>
        <v>0</v>
      </c>
      <c r="Q46" s="75"/>
      <c r="R46" s="75">
        <v>0</v>
      </c>
      <c r="S46" s="75">
        <f t="shared" si="5"/>
        <v>0</v>
      </c>
      <c r="T46" s="75"/>
      <c r="U46" s="75">
        <v>0</v>
      </c>
      <c r="V46" s="75">
        <f t="shared" si="6"/>
        <v>0</v>
      </c>
      <c r="W46" s="75">
        <f t="shared" si="7"/>
        <v>51.246866666666662</v>
      </c>
      <c r="X46" s="75">
        <f t="shared" si="7"/>
        <v>74.935871306703959</v>
      </c>
      <c r="Y46" s="75">
        <f t="shared" si="8"/>
        <v>23.689004640037297</v>
      </c>
      <c r="Z46" s="76">
        <f t="shared" si="0"/>
        <v>6.0935632183908037</v>
      </c>
      <c r="AA46" s="76">
        <f t="shared" si="0"/>
        <v>9.0650379941132186</v>
      </c>
      <c r="AC46" s="8"/>
    </row>
    <row r="47" spans="1:29" ht="15" customHeight="1" x14ac:dyDescent="0.25">
      <c r="A47" s="4">
        <f t="shared" si="9"/>
        <v>43</v>
      </c>
      <c r="B47" s="85" t="s">
        <v>77</v>
      </c>
      <c r="C47" s="73">
        <v>3755.6260000000002</v>
      </c>
      <c r="D47" s="74">
        <v>0.36220000000000002</v>
      </c>
      <c r="E47" s="75">
        <v>283.02</v>
      </c>
      <c r="F47" s="75">
        <v>255.68018937456375</v>
      </c>
      <c r="G47" s="75">
        <f t="shared" si="1"/>
        <v>-27.339810625436229</v>
      </c>
      <c r="H47" s="75">
        <v>0</v>
      </c>
      <c r="I47" s="75">
        <v>0</v>
      </c>
      <c r="J47" s="75">
        <f t="shared" si="2"/>
        <v>0</v>
      </c>
      <c r="K47" s="75">
        <v>1214.1558</v>
      </c>
      <c r="L47" s="75">
        <v>1110.3663234105961</v>
      </c>
      <c r="M47" s="75">
        <f t="shared" si="3"/>
        <v>-103.78947658940388</v>
      </c>
      <c r="N47" s="75"/>
      <c r="O47" s="75">
        <v>0</v>
      </c>
      <c r="P47" s="75">
        <f t="shared" si="4"/>
        <v>0</v>
      </c>
      <c r="Q47" s="75"/>
      <c r="R47" s="75">
        <v>0</v>
      </c>
      <c r="S47" s="75">
        <f t="shared" si="5"/>
        <v>0</v>
      </c>
      <c r="T47" s="75"/>
      <c r="U47" s="75">
        <v>6.8745307979999994</v>
      </c>
      <c r="V47" s="75">
        <f t="shared" si="6"/>
        <v>6.8745307979999994</v>
      </c>
      <c r="W47" s="75">
        <f t="shared" si="7"/>
        <v>1214.1558</v>
      </c>
      <c r="X47" s="75">
        <f>U47+R47+O47+L47+I47</f>
        <v>1117.2408542085961</v>
      </c>
      <c r="Y47" s="75">
        <f t="shared" si="8"/>
        <v>-96.914945791403852</v>
      </c>
      <c r="Z47" s="76">
        <f t="shared" si="0"/>
        <v>4.29</v>
      </c>
      <c r="AA47" s="76">
        <f t="shared" si="0"/>
        <v>4.3696809554997316</v>
      </c>
      <c r="AC47" s="8"/>
    </row>
    <row r="48" spans="1:29" ht="15" customHeight="1" x14ac:dyDescent="0.25">
      <c r="A48" s="4">
        <f t="shared" si="9"/>
        <v>44</v>
      </c>
      <c r="B48" s="85" t="s">
        <v>78</v>
      </c>
      <c r="C48" s="73">
        <v>3688</v>
      </c>
      <c r="D48" s="74">
        <v>0.36220000000000002</v>
      </c>
      <c r="E48" s="75">
        <v>255.24</v>
      </c>
      <c r="F48" s="75">
        <v>295.38127347679068</v>
      </c>
      <c r="G48" s="75">
        <f t="shared" si="1"/>
        <v>40.141273476790673</v>
      </c>
      <c r="H48" s="75">
        <v>0</v>
      </c>
      <c r="I48" s="75">
        <v>0</v>
      </c>
      <c r="J48" s="75">
        <f t="shared" si="2"/>
        <v>0</v>
      </c>
      <c r="K48" s="75">
        <v>1179.2088000000001</v>
      </c>
      <c r="L48" s="75">
        <v>1402.2925041736553</v>
      </c>
      <c r="M48" s="75">
        <f t="shared" si="3"/>
        <v>223.08370417365518</v>
      </c>
      <c r="N48" s="75"/>
      <c r="O48" s="75">
        <v>0</v>
      </c>
      <c r="P48" s="75">
        <f t="shared" si="4"/>
        <v>0</v>
      </c>
      <c r="Q48" s="75"/>
      <c r="R48" s="75">
        <v>0</v>
      </c>
      <c r="S48" s="75">
        <f t="shared" si="5"/>
        <v>0</v>
      </c>
      <c r="T48" s="75"/>
      <c r="U48" s="75">
        <v>0</v>
      </c>
      <c r="V48" s="75">
        <f t="shared" si="6"/>
        <v>0</v>
      </c>
      <c r="W48" s="75">
        <f t="shared" si="7"/>
        <v>1179.2088000000001</v>
      </c>
      <c r="X48" s="75">
        <f t="shared" si="7"/>
        <v>1402.2925041736553</v>
      </c>
      <c r="Y48" s="75">
        <f t="shared" si="8"/>
        <v>223.08370417365518</v>
      </c>
      <c r="Z48" s="76">
        <f t="shared" si="0"/>
        <v>4.62</v>
      </c>
      <c r="AA48" s="76">
        <f t="shared" si="0"/>
        <v>4.7473981260489051</v>
      </c>
      <c r="AC48" s="8"/>
    </row>
    <row r="49" spans="1:29" ht="15" customHeight="1" x14ac:dyDescent="0.25">
      <c r="A49" s="77">
        <f>A48+1</f>
        <v>45</v>
      </c>
      <c r="B49" s="78" t="s">
        <v>79</v>
      </c>
      <c r="C49" s="79">
        <f>SUM(C46:C48)</f>
        <v>7596.2860000000001</v>
      </c>
      <c r="D49" s="80">
        <v>0.36220000000000002</v>
      </c>
      <c r="E49" s="81">
        <f t="shared" ref="E49:Y49" si="13">SUM(E46:E48)</f>
        <v>546.67000000000007</v>
      </c>
      <c r="F49" s="81">
        <f t="shared" si="13"/>
        <v>559.32793358819708</v>
      </c>
      <c r="G49" s="81">
        <f t="shared" si="13"/>
        <v>12.657933588197121</v>
      </c>
      <c r="H49" s="81">
        <f t="shared" si="13"/>
        <v>3.1416666666666666</v>
      </c>
      <c r="I49" s="81">
        <f t="shared" si="13"/>
        <v>0</v>
      </c>
      <c r="J49" s="81">
        <f t="shared" si="13"/>
        <v>-3.1416666666666666</v>
      </c>
      <c r="K49" s="81">
        <f t="shared" si="13"/>
        <v>2441.4697999999999</v>
      </c>
      <c r="L49" s="81">
        <f t="shared" si="13"/>
        <v>2587.5946988909554</v>
      </c>
      <c r="M49" s="81">
        <f t="shared" si="13"/>
        <v>146.12489889095525</v>
      </c>
      <c r="N49" s="81">
        <f t="shared" si="13"/>
        <v>0</v>
      </c>
      <c r="O49" s="81">
        <f t="shared" si="13"/>
        <v>0</v>
      </c>
      <c r="P49" s="81">
        <f t="shared" si="13"/>
        <v>0</v>
      </c>
      <c r="Q49" s="81">
        <f t="shared" si="13"/>
        <v>0</v>
      </c>
      <c r="R49" s="81">
        <f t="shared" si="13"/>
        <v>0</v>
      </c>
      <c r="S49" s="81">
        <f t="shared" si="13"/>
        <v>0</v>
      </c>
      <c r="T49" s="81">
        <f t="shared" si="13"/>
        <v>0</v>
      </c>
      <c r="U49" s="81">
        <f t="shared" si="13"/>
        <v>6.8745307979999994</v>
      </c>
      <c r="V49" s="81">
        <f t="shared" si="13"/>
        <v>6.8745307979999994</v>
      </c>
      <c r="W49" s="81">
        <f t="shared" si="13"/>
        <v>2444.6114666666667</v>
      </c>
      <c r="X49" s="81">
        <f t="shared" si="13"/>
        <v>2594.4692296889552</v>
      </c>
      <c r="Y49" s="81">
        <f t="shared" si="13"/>
        <v>149.85776302228862</v>
      </c>
      <c r="Z49" s="82">
        <f t="shared" si="0"/>
        <v>4.4718229766891664</v>
      </c>
      <c r="AA49" s="82">
        <f t="shared" si="0"/>
        <v>4.6385475744880686</v>
      </c>
      <c r="AC49" s="8"/>
    </row>
    <row r="50" spans="1:29" ht="15" customHeight="1" x14ac:dyDescent="0.25">
      <c r="A50" s="4">
        <v>46</v>
      </c>
      <c r="B50" s="72" t="s">
        <v>80</v>
      </c>
      <c r="C50" s="73"/>
      <c r="D50" s="74"/>
      <c r="E50" s="75">
        <v>82.85</v>
      </c>
      <c r="F50" s="86">
        <v>0</v>
      </c>
      <c r="G50" s="75">
        <f>F50-E50</f>
        <v>-82.85</v>
      </c>
      <c r="H50" s="86">
        <v>0</v>
      </c>
      <c r="I50" s="86">
        <v>0</v>
      </c>
      <c r="J50" s="75">
        <f>I50-H50</f>
        <v>0</v>
      </c>
      <c r="K50" s="75">
        <v>206.29650000000001</v>
      </c>
      <c r="L50" s="86">
        <v>0</v>
      </c>
      <c r="M50" s="75">
        <f>L50-K50</f>
        <v>-206.29650000000001</v>
      </c>
      <c r="N50" s="86"/>
      <c r="O50" s="86">
        <v>0</v>
      </c>
      <c r="P50" s="75">
        <f>O50-N50</f>
        <v>0</v>
      </c>
      <c r="Q50" s="86"/>
      <c r="R50" s="86">
        <v>0</v>
      </c>
      <c r="S50" s="75">
        <f>R50-Q50</f>
        <v>0</v>
      </c>
      <c r="T50" s="86"/>
      <c r="U50" s="86">
        <v>0</v>
      </c>
      <c r="V50" s="75">
        <f>U50-T50</f>
        <v>0</v>
      </c>
      <c r="W50" s="75">
        <f>T50+Q50+N50+K50+H50</f>
        <v>206.29650000000001</v>
      </c>
      <c r="X50" s="75">
        <f>U50+R50+O50+L50+I50</f>
        <v>0</v>
      </c>
      <c r="Y50" s="75">
        <f>X50-W50</f>
        <v>-206.29650000000001</v>
      </c>
      <c r="Z50" s="76">
        <f t="shared" si="0"/>
        <v>2.4900000000000002</v>
      </c>
      <c r="AA50" s="76">
        <f t="shared" si="0"/>
        <v>0</v>
      </c>
      <c r="AC50" s="8"/>
    </row>
    <row r="51" spans="1:29" ht="15" customHeight="1" x14ac:dyDescent="0.25">
      <c r="A51" s="77">
        <v>47</v>
      </c>
      <c r="B51" s="87" t="s">
        <v>77</v>
      </c>
      <c r="C51" s="79"/>
      <c r="D51" s="80"/>
      <c r="E51" s="81">
        <f>SUM(E50)</f>
        <v>82.85</v>
      </c>
      <c r="F51" s="81">
        <f t="shared" ref="F51:V51" si="14">SUM(F50)</f>
        <v>0</v>
      </c>
      <c r="G51" s="81">
        <f t="shared" si="14"/>
        <v>-82.85</v>
      </c>
      <c r="H51" s="81">
        <f t="shared" si="14"/>
        <v>0</v>
      </c>
      <c r="I51" s="81">
        <f t="shared" si="14"/>
        <v>0</v>
      </c>
      <c r="J51" s="81">
        <f t="shared" si="14"/>
        <v>0</v>
      </c>
      <c r="K51" s="81">
        <f t="shared" si="14"/>
        <v>206.29650000000001</v>
      </c>
      <c r="L51" s="81">
        <f t="shared" si="14"/>
        <v>0</v>
      </c>
      <c r="M51" s="81">
        <f t="shared" si="14"/>
        <v>-206.29650000000001</v>
      </c>
      <c r="N51" s="81">
        <f t="shared" si="14"/>
        <v>0</v>
      </c>
      <c r="O51" s="81">
        <f t="shared" si="14"/>
        <v>0</v>
      </c>
      <c r="P51" s="81">
        <f t="shared" si="14"/>
        <v>0</v>
      </c>
      <c r="Q51" s="81">
        <f t="shared" si="14"/>
        <v>0</v>
      </c>
      <c r="R51" s="81">
        <f t="shared" si="14"/>
        <v>0</v>
      </c>
      <c r="S51" s="81">
        <f t="shared" si="14"/>
        <v>0</v>
      </c>
      <c r="T51" s="81">
        <f t="shared" si="14"/>
        <v>0</v>
      </c>
      <c r="U51" s="81">
        <f t="shared" si="14"/>
        <v>0</v>
      </c>
      <c r="V51" s="81">
        <f t="shared" si="14"/>
        <v>0</v>
      </c>
      <c r="W51" s="81">
        <f>SUM(W50)</f>
        <v>206.29650000000001</v>
      </c>
      <c r="X51" s="81">
        <f>SUM(X50)</f>
        <v>0</v>
      </c>
      <c r="Y51" s="81">
        <f>SUM(Y50)</f>
        <v>-206.29650000000001</v>
      </c>
      <c r="Z51" s="81">
        <f>SUM(Z50)</f>
        <v>2.4900000000000002</v>
      </c>
      <c r="AA51" s="81">
        <f>SUM(AA50)</f>
        <v>0</v>
      </c>
      <c r="AC51" s="8"/>
    </row>
    <row r="52" spans="1:29" ht="15" customHeight="1" x14ac:dyDescent="0.25">
      <c r="A52" s="4">
        <v>48</v>
      </c>
      <c r="B52" s="85" t="s">
        <v>81</v>
      </c>
      <c r="C52" s="73">
        <v>1600</v>
      </c>
      <c r="D52" s="74">
        <v>0.36220000000000002</v>
      </c>
      <c r="E52" s="75">
        <v>279.83999999999997</v>
      </c>
      <c r="F52" s="75">
        <v>241.2659692</v>
      </c>
      <c r="G52" s="75">
        <f t="shared" si="1"/>
        <v>-38.574030799999974</v>
      </c>
      <c r="H52" s="75">
        <v>361.01666666666665</v>
      </c>
      <c r="I52" s="75">
        <v>352.27209056024395</v>
      </c>
      <c r="J52" s="75">
        <f t="shared" si="2"/>
        <v>-8.7445761064226986</v>
      </c>
      <c r="K52" s="75">
        <v>1063.3919999999998</v>
      </c>
      <c r="L52" s="75">
        <v>880.62078757999996</v>
      </c>
      <c r="M52" s="75">
        <f t="shared" si="3"/>
        <v>-182.77121241999987</v>
      </c>
      <c r="N52" s="75"/>
      <c r="O52" s="75">
        <v>0</v>
      </c>
      <c r="P52" s="75">
        <f t="shared" si="4"/>
        <v>0</v>
      </c>
      <c r="Q52" s="75"/>
      <c r="R52" s="75">
        <v>0</v>
      </c>
      <c r="S52" s="75">
        <f t="shared" si="5"/>
        <v>0</v>
      </c>
      <c r="T52" s="75"/>
      <c r="U52" s="75">
        <v>0</v>
      </c>
      <c r="V52" s="75">
        <f t="shared" si="6"/>
        <v>0</v>
      </c>
      <c r="W52" s="75">
        <f t="shared" si="7"/>
        <v>1424.4086666666665</v>
      </c>
      <c r="X52" s="75">
        <f t="shared" si="7"/>
        <v>1232.892878140244</v>
      </c>
      <c r="Y52" s="75">
        <f t="shared" si="8"/>
        <v>-191.51578852642251</v>
      </c>
      <c r="Z52" s="76">
        <f t="shared" ref="Z52:AA79" si="15">IFERROR(W52/E52,0)</f>
        <v>5.0900824280541261</v>
      </c>
      <c r="AA52" s="76">
        <f t="shared" si="15"/>
        <v>5.1100985448893717</v>
      </c>
      <c r="AC52" s="8"/>
    </row>
    <row r="53" spans="1:29" ht="15" customHeight="1" x14ac:dyDescent="0.25">
      <c r="A53" s="4">
        <f t="shared" si="9"/>
        <v>49</v>
      </c>
      <c r="B53" s="85" t="s">
        <v>82</v>
      </c>
      <c r="C53" s="73">
        <v>800</v>
      </c>
      <c r="D53" s="74">
        <v>0.36220000000000002</v>
      </c>
      <c r="E53" s="75">
        <v>169.34</v>
      </c>
      <c r="F53" s="75">
        <v>166.52611619999999</v>
      </c>
      <c r="G53" s="75">
        <f t="shared" si="1"/>
        <v>-2.8138838000000135</v>
      </c>
      <c r="H53" s="75">
        <v>365.55</v>
      </c>
      <c r="I53" s="75">
        <v>429.59963056279992</v>
      </c>
      <c r="J53" s="75">
        <f t="shared" si="2"/>
        <v>64.049630562799905</v>
      </c>
      <c r="K53" s="75">
        <v>541.88800000000003</v>
      </c>
      <c r="L53" s="75">
        <v>524.55726603384392</v>
      </c>
      <c r="M53" s="75">
        <f t="shared" si="3"/>
        <v>-17.330733966156117</v>
      </c>
      <c r="N53" s="75"/>
      <c r="O53" s="75">
        <v>0</v>
      </c>
      <c r="P53" s="75">
        <f t="shared" si="4"/>
        <v>0</v>
      </c>
      <c r="Q53" s="75"/>
      <c r="R53" s="75">
        <v>0</v>
      </c>
      <c r="S53" s="75">
        <f t="shared" si="5"/>
        <v>0</v>
      </c>
      <c r="T53" s="75"/>
      <c r="U53" s="75">
        <v>0</v>
      </c>
      <c r="V53" s="75">
        <f t="shared" si="6"/>
        <v>0</v>
      </c>
      <c r="W53" s="75">
        <f t="shared" si="7"/>
        <v>907.4380000000001</v>
      </c>
      <c r="X53" s="75">
        <f t="shared" si="7"/>
        <v>954.15689659664383</v>
      </c>
      <c r="Y53" s="75">
        <f t="shared" si="8"/>
        <v>46.718896596643731</v>
      </c>
      <c r="Z53" s="76">
        <f t="shared" si="15"/>
        <v>5.3586748553206576</v>
      </c>
      <c r="AA53" s="76">
        <f t="shared" si="15"/>
        <v>5.7297733134584679</v>
      </c>
      <c r="AC53" s="8"/>
    </row>
    <row r="54" spans="1:29" ht="15" customHeight="1" x14ac:dyDescent="0.25">
      <c r="A54" s="4">
        <f t="shared" si="9"/>
        <v>50</v>
      </c>
      <c r="B54" s="85" t="s">
        <v>83</v>
      </c>
      <c r="C54" s="73">
        <v>216</v>
      </c>
      <c r="D54" s="74">
        <v>0.36220000000000002</v>
      </c>
      <c r="E54" s="75">
        <v>0</v>
      </c>
      <c r="F54" s="75">
        <v>0</v>
      </c>
      <c r="G54" s="75">
        <f t="shared" si="1"/>
        <v>0</v>
      </c>
      <c r="H54" s="75">
        <v>4.5583333333333336</v>
      </c>
      <c r="I54" s="75">
        <v>3.6863356491999997</v>
      </c>
      <c r="J54" s="75">
        <f t="shared" si="2"/>
        <v>-0.87199768413333389</v>
      </c>
      <c r="K54" s="75">
        <v>0</v>
      </c>
      <c r="L54" s="75">
        <v>0</v>
      </c>
      <c r="M54" s="75">
        <f t="shared" si="3"/>
        <v>0</v>
      </c>
      <c r="N54" s="75"/>
      <c r="O54" s="75">
        <v>0</v>
      </c>
      <c r="P54" s="75">
        <f t="shared" si="4"/>
        <v>0</v>
      </c>
      <c r="Q54" s="75"/>
      <c r="R54" s="75">
        <v>0</v>
      </c>
      <c r="S54" s="75">
        <f t="shared" si="5"/>
        <v>0</v>
      </c>
      <c r="T54" s="75"/>
      <c r="U54" s="75">
        <v>0</v>
      </c>
      <c r="V54" s="75">
        <f t="shared" si="6"/>
        <v>0</v>
      </c>
      <c r="W54" s="75">
        <f t="shared" si="7"/>
        <v>4.5583333333333336</v>
      </c>
      <c r="X54" s="75">
        <f t="shared" si="7"/>
        <v>3.6863356491999997</v>
      </c>
      <c r="Y54" s="75">
        <f t="shared" si="8"/>
        <v>-0.87199768413333389</v>
      </c>
      <c r="Z54" s="76">
        <f t="shared" si="15"/>
        <v>0</v>
      </c>
      <c r="AA54" s="76">
        <f t="shared" si="15"/>
        <v>0</v>
      </c>
      <c r="AC54" s="8"/>
    </row>
    <row r="55" spans="1:29" ht="15" customHeight="1" x14ac:dyDescent="0.2">
      <c r="A55" s="4">
        <v>51</v>
      </c>
      <c r="B55" s="88" t="s">
        <v>84</v>
      </c>
      <c r="C55" s="73"/>
      <c r="D55" s="74">
        <v>0.36220000000000002</v>
      </c>
      <c r="E55" s="75">
        <v>0</v>
      </c>
      <c r="F55" s="75">
        <v>0.65529936519999987</v>
      </c>
      <c r="G55" s="75">
        <f t="shared" si="1"/>
        <v>0.65529936519999987</v>
      </c>
      <c r="H55" s="75">
        <v>0</v>
      </c>
      <c r="I55" s="75">
        <v>0</v>
      </c>
      <c r="J55" s="75">
        <f t="shared" si="2"/>
        <v>0</v>
      </c>
      <c r="K55" s="75">
        <v>0</v>
      </c>
      <c r="L55" s="75">
        <v>5.0982291611999999</v>
      </c>
      <c r="M55" s="75">
        <f t="shared" si="3"/>
        <v>5.0982291611999999</v>
      </c>
      <c r="N55" s="75"/>
      <c r="O55" s="75">
        <v>0</v>
      </c>
      <c r="P55" s="75">
        <f t="shared" si="4"/>
        <v>0</v>
      </c>
      <c r="Q55" s="75"/>
      <c r="R55" s="75">
        <v>0</v>
      </c>
      <c r="S55" s="75">
        <f t="shared" si="5"/>
        <v>0</v>
      </c>
      <c r="T55" s="75"/>
      <c r="U55" s="75">
        <v>0</v>
      </c>
      <c r="V55" s="75">
        <f t="shared" si="6"/>
        <v>0</v>
      </c>
      <c r="W55" s="75">
        <f>T55+Q55+N55+K55+H55</f>
        <v>0</v>
      </c>
      <c r="X55" s="75">
        <f>U55+R55+O55+L55+I55</f>
        <v>5.0982291611999999</v>
      </c>
      <c r="Y55" s="75">
        <f>X55-W55</f>
        <v>5.0982291611999999</v>
      </c>
      <c r="Z55" s="76">
        <f t="shared" si="15"/>
        <v>0</v>
      </c>
      <c r="AA55" s="76">
        <f t="shared" si="15"/>
        <v>7.7800001525165534</v>
      </c>
      <c r="AC55" s="8"/>
    </row>
    <row r="56" spans="1:29" ht="15" customHeight="1" x14ac:dyDescent="0.25">
      <c r="A56" s="77">
        <v>52</v>
      </c>
      <c r="B56" s="78" t="s">
        <v>85</v>
      </c>
      <c r="C56" s="79">
        <f>SUM(C52:C54)</f>
        <v>2616</v>
      </c>
      <c r="D56" s="80">
        <v>0.36220000000000002</v>
      </c>
      <c r="E56" s="81">
        <f>SUM(E52:E55)</f>
        <v>449.17999999999995</v>
      </c>
      <c r="F56" s="81">
        <f t="shared" ref="F56:V56" si="16">SUM(F52:F55)</f>
        <v>408.44738476520001</v>
      </c>
      <c r="G56" s="81">
        <f t="shared" si="16"/>
        <v>-40.732615234799987</v>
      </c>
      <c r="H56" s="81">
        <f t="shared" si="16"/>
        <v>731.12499999999989</v>
      </c>
      <c r="I56" s="81">
        <f t="shared" si="16"/>
        <v>785.55805677224396</v>
      </c>
      <c r="J56" s="81">
        <f t="shared" si="16"/>
        <v>54.433056772243873</v>
      </c>
      <c r="K56" s="81">
        <f t="shared" si="16"/>
        <v>1605.2799999999997</v>
      </c>
      <c r="L56" s="81">
        <f t="shared" si="16"/>
        <v>1410.2762827750439</v>
      </c>
      <c r="M56" s="81">
        <f t="shared" si="16"/>
        <v>-195.00371722495598</v>
      </c>
      <c r="N56" s="81">
        <f t="shared" si="16"/>
        <v>0</v>
      </c>
      <c r="O56" s="81">
        <f t="shared" si="16"/>
        <v>0</v>
      </c>
      <c r="P56" s="81">
        <f t="shared" si="16"/>
        <v>0</v>
      </c>
      <c r="Q56" s="81">
        <f t="shared" si="16"/>
        <v>0</v>
      </c>
      <c r="R56" s="81">
        <f t="shared" si="16"/>
        <v>0</v>
      </c>
      <c r="S56" s="81">
        <f t="shared" si="16"/>
        <v>0</v>
      </c>
      <c r="T56" s="81">
        <f t="shared" si="16"/>
        <v>0</v>
      </c>
      <c r="U56" s="81">
        <f t="shared" si="16"/>
        <v>0</v>
      </c>
      <c r="V56" s="81">
        <f t="shared" si="16"/>
        <v>0</v>
      </c>
      <c r="W56" s="81">
        <f>SUM(W52:W55)</f>
        <v>2336.4049999999997</v>
      </c>
      <c r="X56" s="81">
        <f>SUM(X52:X55)</f>
        <v>2195.8343395472875</v>
      </c>
      <c r="Y56" s="81">
        <f>SUM(Y52:Y55)</f>
        <v>-140.5706604527121</v>
      </c>
      <c r="Z56" s="82">
        <f t="shared" si="15"/>
        <v>5.2014893806491829</v>
      </c>
      <c r="AA56" s="82">
        <f t="shared" si="15"/>
        <v>5.3760519015431676</v>
      </c>
      <c r="AC56" s="8"/>
    </row>
    <row r="57" spans="1:29" ht="15" customHeight="1" x14ac:dyDescent="0.2">
      <c r="A57" s="4">
        <v>53</v>
      </c>
      <c r="B57" s="88" t="s">
        <v>170</v>
      </c>
      <c r="C57" s="73">
        <v>230.55</v>
      </c>
      <c r="D57" s="74">
        <v>0.36220000000000002</v>
      </c>
      <c r="E57" s="75">
        <v>58.58</v>
      </c>
      <c r="F57" s="75">
        <v>58.931494294999993</v>
      </c>
      <c r="G57" s="75">
        <f t="shared" si="1"/>
        <v>0.35149429499999485</v>
      </c>
      <c r="H57" s="75">
        <v>81.216666666666669</v>
      </c>
      <c r="I57" s="75">
        <v>83.380381208399996</v>
      </c>
      <c r="J57" s="75">
        <f t="shared" si="2"/>
        <v>2.1637145417333272</v>
      </c>
      <c r="K57" s="75">
        <v>149.9648</v>
      </c>
      <c r="L57" s="75">
        <v>167.70204154359999</v>
      </c>
      <c r="M57" s="75">
        <f t="shared" si="3"/>
        <v>17.737241543599993</v>
      </c>
      <c r="N57" s="75"/>
      <c r="O57" s="75">
        <v>0</v>
      </c>
      <c r="P57" s="75">
        <f t="shared" si="4"/>
        <v>0</v>
      </c>
      <c r="Q57" s="75"/>
      <c r="R57" s="75">
        <v>0</v>
      </c>
      <c r="S57" s="75">
        <f t="shared" si="5"/>
        <v>0</v>
      </c>
      <c r="T57" s="75"/>
      <c r="U57" s="75">
        <v>0</v>
      </c>
      <c r="V57" s="75">
        <f t="shared" si="6"/>
        <v>0</v>
      </c>
      <c r="W57" s="75">
        <f t="shared" si="7"/>
        <v>231.18146666666667</v>
      </c>
      <c r="X57" s="75">
        <f t="shared" si="7"/>
        <v>251.08242275199999</v>
      </c>
      <c r="Y57" s="75">
        <f t="shared" si="8"/>
        <v>19.90095608533332</v>
      </c>
      <c r="Z57" s="76">
        <f t="shared" si="15"/>
        <v>3.9464231250711279</v>
      </c>
      <c r="AA57" s="76">
        <f t="shared" si="15"/>
        <v>4.2605813030147939</v>
      </c>
      <c r="AC57" s="8"/>
    </row>
    <row r="58" spans="1:29" ht="15" customHeight="1" x14ac:dyDescent="0.2">
      <c r="A58" s="4">
        <v>54</v>
      </c>
      <c r="B58" s="88" t="s">
        <v>171</v>
      </c>
      <c r="C58" s="73">
        <v>500</v>
      </c>
      <c r="D58" s="74">
        <v>0.36220000000000002</v>
      </c>
      <c r="E58" s="75">
        <v>120.66</v>
      </c>
      <c r="F58" s="75">
        <v>121.22661621079999</v>
      </c>
      <c r="G58" s="75">
        <f>F58-E58</f>
        <v>0.56661621079999236</v>
      </c>
      <c r="H58" s="75">
        <v>199.2</v>
      </c>
      <c r="I58" s="75">
        <v>212.69156367919999</v>
      </c>
      <c r="J58" s="75">
        <f>I58-H58</f>
        <v>13.491563679199999</v>
      </c>
      <c r="K58" s="75">
        <v>300.4434</v>
      </c>
      <c r="L58" s="75">
        <v>278.82121724640001</v>
      </c>
      <c r="M58" s="75">
        <f>L58-K58</f>
        <v>-21.622182753599986</v>
      </c>
      <c r="N58" s="75"/>
      <c r="O58" s="75">
        <v>0</v>
      </c>
      <c r="P58" s="75">
        <f>O58-N58</f>
        <v>0</v>
      </c>
      <c r="Q58" s="75"/>
      <c r="R58" s="75">
        <v>0</v>
      </c>
      <c r="S58" s="75">
        <f>R58-Q58</f>
        <v>0</v>
      </c>
      <c r="T58" s="75"/>
      <c r="U58" s="75">
        <v>7.895843157999999</v>
      </c>
      <c r="V58" s="75">
        <f>U58-T58</f>
        <v>7.895843157999999</v>
      </c>
      <c r="W58" s="75">
        <f t="shared" si="7"/>
        <v>499.64339999999999</v>
      </c>
      <c r="X58" s="75">
        <f>U58+R58+O58+L58+I58</f>
        <v>499.40862408359999</v>
      </c>
      <c r="Y58" s="75">
        <f>X58-W58</f>
        <v>-0.23477591639999673</v>
      </c>
      <c r="Z58" s="76">
        <f t="shared" si="15"/>
        <v>4.1409199403281951</v>
      </c>
      <c r="AA58" s="76">
        <f t="shared" si="15"/>
        <v>4.1196285081089981</v>
      </c>
      <c r="AC58" s="8"/>
    </row>
    <row r="59" spans="1:29" ht="15" customHeight="1" x14ac:dyDescent="0.2">
      <c r="A59" s="4">
        <v>55</v>
      </c>
      <c r="B59" s="88" t="s">
        <v>86</v>
      </c>
      <c r="C59" s="73">
        <v>625</v>
      </c>
      <c r="D59" s="74">
        <v>0.36220000000000002</v>
      </c>
      <c r="E59" s="75">
        <v>150.83000000000001</v>
      </c>
      <c r="F59" s="75">
        <v>82.072633957199997</v>
      </c>
      <c r="G59" s="75">
        <f>F59-E59</f>
        <v>-68.757366042800015</v>
      </c>
      <c r="H59" s="75">
        <v>236.57499999999999</v>
      </c>
      <c r="I59" s="75">
        <v>149.6358250628</v>
      </c>
      <c r="J59" s="75">
        <f>I59-H59</f>
        <v>-86.939174937199994</v>
      </c>
      <c r="K59" s="75">
        <v>386.12480000000005</v>
      </c>
      <c r="L59" s="75">
        <v>211.74739578639998</v>
      </c>
      <c r="M59" s="75">
        <f>L59-K59</f>
        <v>-174.37740421360007</v>
      </c>
      <c r="N59" s="75"/>
      <c r="O59" s="75">
        <v>0</v>
      </c>
      <c r="P59" s="75">
        <f>O59-N59</f>
        <v>0</v>
      </c>
      <c r="Q59" s="75"/>
      <c r="R59" s="75">
        <v>0</v>
      </c>
      <c r="S59" s="75">
        <f>R59-Q59</f>
        <v>0</v>
      </c>
      <c r="T59" s="75"/>
      <c r="U59" s="75">
        <v>0</v>
      </c>
      <c r="V59" s="75">
        <f>U59-T59</f>
        <v>0</v>
      </c>
      <c r="W59" s="75">
        <f t="shared" si="7"/>
        <v>622.6998000000001</v>
      </c>
      <c r="X59" s="75">
        <f>U59+R59+O59+L59+I59</f>
        <v>361.38322084919997</v>
      </c>
      <c r="Y59" s="75">
        <f>X59-W59</f>
        <v>-261.31657915080012</v>
      </c>
      <c r="Z59" s="76">
        <f t="shared" si="15"/>
        <v>4.1284877013856667</v>
      </c>
      <c r="AA59" s="76">
        <f t="shared" si="15"/>
        <v>4.4032121722529034</v>
      </c>
      <c r="AC59" s="8"/>
    </row>
    <row r="60" spans="1:29" ht="15" customHeight="1" x14ac:dyDescent="0.2">
      <c r="A60" s="4">
        <v>56</v>
      </c>
      <c r="B60" s="88" t="s">
        <v>87</v>
      </c>
      <c r="C60" s="73">
        <v>125</v>
      </c>
      <c r="D60" s="74">
        <v>0.36220000000000002</v>
      </c>
      <c r="E60" s="75">
        <v>0</v>
      </c>
      <c r="F60" s="75">
        <v>24.483269379199996</v>
      </c>
      <c r="G60" s="75">
        <f>F60-E60</f>
        <v>24.483269379199996</v>
      </c>
      <c r="H60" s="75">
        <v>0</v>
      </c>
      <c r="I60" s="75">
        <v>50.412901418399997</v>
      </c>
      <c r="J60" s="75">
        <f>I60-H60</f>
        <v>50.412901418399997</v>
      </c>
      <c r="K60" s="75">
        <v>0</v>
      </c>
      <c r="L60" s="75">
        <v>56.311519418399996</v>
      </c>
      <c r="M60" s="75">
        <f>L60-K60</f>
        <v>56.311519418399996</v>
      </c>
      <c r="N60" s="75"/>
      <c r="O60" s="75">
        <v>0</v>
      </c>
      <c r="P60" s="75">
        <f>O60-N60</f>
        <v>0</v>
      </c>
      <c r="Q60" s="75"/>
      <c r="R60" s="75">
        <v>0</v>
      </c>
      <c r="S60" s="75">
        <f>R60-Q60</f>
        <v>0</v>
      </c>
      <c r="T60" s="75"/>
      <c r="U60" s="75">
        <v>0</v>
      </c>
      <c r="V60" s="75">
        <f>U60-T60</f>
        <v>0</v>
      </c>
      <c r="W60" s="75">
        <f t="shared" si="7"/>
        <v>0</v>
      </c>
      <c r="X60" s="75">
        <f>U60+R60+O60+L60+I60</f>
        <v>106.72442083679999</v>
      </c>
      <c r="Y60" s="75">
        <f>X60-W60</f>
        <v>106.72442083679999</v>
      </c>
      <c r="Z60" s="76">
        <f t="shared" si="15"/>
        <v>0</v>
      </c>
      <c r="AA60" s="76">
        <f t="shared" si="15"/>
        <v>4.3590755459917778</v>
      </c>
      <c r="AC60" s="8"/>
    </row>
    <row r="61" spans="1:29" ht="15" customHeight="1" x14ac:dyDescent="0.25">
      <c r="A61" s="89">
        <v>57</v>
      </c>
      <c r="B61" s="85" t="s">
        <v>88</v>
      </c>
      <c r="C61" s="73">
        <v>1040</v>
      </c>
      <c r="D61" s="74">
        <v>0.36220000000000002</v>
      </c>
      <c r="E61" s="75">
        <v>175.54</v>
      </c>
      <c r="F61" s="75">
        <v>114.94025123999999</v>
      </c>
      <c r="G61" s="75">
        <f t="shared" si="1"/>
        <v>-60.599748759999997</v>
      </c>
      <c r="H61" s="75">
        <v>256.86666666666667</v>
      </c>
      <c r="I61" s="75">
        <v>179.9840397708</v>
      </c>
      <c r="J61" s="75">
        <f t="shared" si="2"/>
        <v>-76.882626895866679</v>
      </c>
      <c r="K61" s="75">
        <v>610.87919999999997</v>
      </c>
      <c r="L61" s="75">
        <v>393.46346815239997</v>
      </c>
      <c r="M61" s="75">
        <f t="shared" si="3"/>
        <v>-217.4157318476</v>
      </c>
      <c r="N61" s="75"/>
      <c r="O61" s="75">
        <v>0</v>
      </c>
      <c r="P61" s="75">
        <f t="shared" si="4"/>
        <v>0</v>
      </c>
      <c r="Q61" s="75"/>
      <c r="R61" s="75">
        <v>0</v>
      </c>
      <c r="S61" s="75">
        <f t="shared" si="5"/>
        <v>0</v>
      </c>
      <c r="T61" s="75"/>
      <c r="U61" s="75">
        <v>0</v>
      </c>
      <c r="V61" s="75">
        <f t="shared" si="6"/>
        <v>0</v>
      </c>
      <c r="W61" s="75">
        <f t="shared" si="7"/>
        <v>867.74586666666664</v>
      </c>
      <c r="X61" s="75">
        <f>U61+R61+O61+L61+I61</f>
        <v>573.44750792319996</v>
      </c>
      <c r="Y61" s="75">
        <f>X61-W61</f>
        <v>-294.29835874346668</v>
      </c>
      <c r="Z61" s="76">
        <f t="shared" si="15"/>
        <v>4.943294215943185</v>
      </c>
      <c r="AA61" s="76">
        <f t="shared" si="15"/>
        <v>4.9890921738618603</v>
      </c>
      <c r="AC61" s="8"/>
    </row>
    <row r="62" spans="1:29" ht="15" customHeight="1" x14ac:dyDescent="0.25">
      <c r="A62" s="90">
        <v>58</v>
      </c>
      <c r="B62" s="78" t="s">
        <v>89</v>
      </c>
      <c r="C62" s="79">
        <f>SUM(C57:C61)</f>
        <v>2520.5500000000002</v>
      </c>
      <c r="D62" s="80">
        <v>0.36220000000000002</v>
      </c>
      <c r="E62" s="81">
        <f>SUM(E57:E61)</f>
        <v>505.61</v>
      </c>
      <c r="F62" s="81">
        <f t="shared" ref="F62:Y62" si="17">SUM(F57:F61)</f>
        <v>401.65426508219997</v>
      </c>
      <c r="G62" s="81">
        <f t="shared" si="17"/>
        <v>-103.95573491780003</v>
      </c>
      <c r="H62" s="81">
        <f t="shared" si="17"/>
        <v>773.85833333333323</v>
      </c>
      <c r="I62" s="81">
        <f t="shared" si="17"/>
        <v>676.1047111396</v>
      </c>
      <c r="J62" s="81">
        <f t="shared" si="17"/>
        <v>-97.753622193733349</v>
      </c>
      <c r="K62" s="81">
        <f t="shared" si="17"/>
        <v>1447.4122</v>
      </c>
      <c r="L62" s="81">
        <f t="shared" si="17"/>
        <v>1108.0456421471999</v>
      </c>
      <c r="M62" s="81">
        <f t="shared" si="17"/>
        <v>-339.36655785280004</v>
      </c>
      <c r="N62" s="81">
        <f t="shared" si="17"/>
        <v>0</v>
      </c>
      <c r="O62" s="81">
        <f t="shared" si="17"/>
        <v>0</v>
      </c>
      <c r="P62" s="81">
        <f t="shared" si="17"/>
        <v>0</v>
      </c>
      <c r="Q62" s="81">
        <f t="shared" si="17"/>
        <v>0</v>
      </c>
      <c r="R62" s="81">
        <f t="shared" si="17"/>
        <v>0</v>
      </c>
      <c r="S62" s="81">
        <f t="shared" si="17"/>
        <v>0</v>
      </c>
      <c r="T62" s="81">
        <f t="shared" si="17"/>
        <v>0</v>
      </c>
      <c r="U62" s="81">
        <f t="shared" si="17"/>
        <v>7.895843157999999</v>
      </c>
      <c r="V62" s="81">
        <f t="shared" si="17"/>
        <v>7.895843157999999</v>
      </c>
      <c r="W62" s="81">
        <f t="shared" si="17"/>
        <v>2221.2705333333333</v>
      </c>
      <c r="X62" s="81">
        <f t="shared" si="17"/>
        <v>1792.0461964447998</v>
      </c>
      <c r="Y62" s="81">
        <f t="shared" si="17"/>
        <v>-429.22433688853346</v>
      </c>
      <c r="Z62" s="82">
        <f t="shared" si="15"/>
        <v>4.3932488149627842</v>
      </c>
      <c r="AA62" s="82">
        <f t="shared" si="15"/>
        <v>4.461663555540861</v>
      </c>
      <c r="AC62" s="8"/>
    </row>
    <row r="63" spans="1:29" ht="15" customHeight="1" x14ac:dyDescent="0.25">
      <c r="A63" s="4">
        <f t="shared" si="9"/>
        <v>59</v>
      </c>
      <c r="B63" s="85" t="s">
        <v>90</v>
      </c>
      <c r="C63" s="73"/>
      <c r="D63" s="4"/>
      <c r="E63" s="75">
        <v>0</v>
      </c>
      <c r="F63" s="75">
        <v>-13.102661115786001</v>
      </c>
      <c r="G63" s="75">
        <f t="shared" si="1"/>
        <v>-13.102661115786001</v>
      </c>
      <c r="H63" s="75">
        <v>0</v>
      </c>
      <c r="I63" s="75">
        <v>0</v>
      </c>
      <c r="J63" s="75">
        <f t="shared" si="2"/>
        <v>0</v>
      </c>
      <c r="K63" s="75">
        <v>0</v>
      </c>
      <c r="L63" s="75">
        <v>-9.4637853875999998</v>
      </c>
      <c r="M63" s="75">
        <f t="shared" si="3"/>
        <v>-9.4637853875999998</v>
      </c>
      <c r="N63" s="75"/>
      <c r="O63" s="75">
        <v>0</v>
      </c>
      <c r="P63" s="75">
        <f t="shared" si="4"/>
        <v>0</v>
      </c>
      <c r="Q63" s="75"/>
      <c r="R63" s="75">
        <v>0</v>
      </c>
      <c r="S63" s="75">
        <f t="shared" si="5"/>
        <v>0</v>
      </c>
      <c r="T63" s="75"/>
      <c r="U63" s="75">
        <v>0</v>
      </c>
      <c r="V63" s="75">
        <f t="shared" si="6"/>
        <v>0</v>
      </c>
      <c r="W63" s="75">
        <f t="shared" si="7"/>
        <v>0</v>
      </c>
      <c r="X63" s="75">
        <f t="shared" si="7"/>
        <v>-9.4637853875999998</v>
      </c>
      <c r="Y63" s="75">
        <f t="shared" si="8"/>
        <v>-9.4637853875999998</v>
      </c>
      <c r="Z63" s="76">
        <f t="shared" si="15"/>
        <v>0</v>
      </c>
      <c r="AA63" s="76">
        <f t="shared" si="15"/>
        <v>0.7222796425832988</v>
      </c>
      <c r="AC63" s="8"/>
    </row>
    <row r="64" spans="1:29" ht="15" customHeight="1" x14ac:dyDescent="0.25">
      <c r="A64" s="4">
        <f t="shared" si="9"/>
        <v>60</v>
      </c>
      <c r="B64" s="85" t="s">
        <v>91</v>
      </c>
      <c r="C64" s="73"/>
      <c r="D64" s="4"/>
      <c r="E64" s="75">
        <v>150.88</v>
      </c>
      <c r="F64" s="75">
        <v>165.27188050399994</v>
      </c>
      <c r="G64" s="75">
        <f t="shared" si="1"/>
        <v>14.391880503999943</v>
      </c>
      <c r="H64" s="75">
        <v>0</v>
      </c>
      <c r="I64" s="75">
        <v>0</v>
      </c>
      <c r="J64" s="75">
        <f t="shared" si="2"/>
        <v>0</v>
      </c>
      <c r="K64" s="75">
        <v>878.12160000000006</v>
      </c>
      <c r="L64" s="75">
        <v>1169.786981554968</v>
      </c>
      <c r="M64" s="75">
        <f t="shared" si="3"/>
        <v>291.66538155496789</v>
      </c>
      <c r="N64" s="75"/>
      <c r="O64" s="75">
        <v>0</v>
      </c>
      <c r="P64" s="75">
        <f t="shared" si="4"/>
        <v>0</v>
      </c>
      <c r="Q64" s="75"/>
      <c r="R64" s="75">
        <v>0</v>
      </c>
      <c r="S64" s="75">
        <f t="shared" si="5"/>
        <v>0</v>
      </c>
      <c r="T64" s="75"/>
      <c r="U64" s="75">
        <v>0</v>
      </c>
      <c r="V64" s="75">
        <f t="shared" si="6"/>
        <v>0</v>
      </c>
      <c r="W64" s="75">
        <f t="shared" si="7"/>
        <v>878.12160000000006</v>
      </c>
      <c r="X64" s="75">
        <f t="shared" si="7"/>
        <v>1169.786981554968</v>
      </c>
      <c r="Y64" s="75">
        <f t="shared" si="8"/>
        <v>291.66538155496789</v>
      </c>
      <c r="Z64" s="76">
        <f t="shared" si="15"/>
        <v>5.82</v>
      </c>
      <c r="AA64" s="76">
        <f t="shared" si="15"/>
        <v>7.0779552939536901</v>
      </c>
      <c r="AC64" s="8"/>
    </row>
    <row r="65" spans="1:29" ht="15" customHeight="1" x14ac:dyDescent="0.25">
      <c r="A65" s="4">
        <f t="shared" si="9"/>
        <v>61</v>
      </c>
      <c r="B65" s="85" t="s">
        <v>92</v>
      </c>
      <c r="C65" s="73"/>
      <c r="D65" s="4"/>
      <c r="E65" s="75">
        <v>0</v>
      </c>
      <c r="F65" s="75">
        <v>-24.862382725999996</v>
      </c>
      <c r="G65" s="75">
        <f t="shared" si="1"/>
        <v>-24.862382725999996</v>
      </c>
      <c r="H65" s="75">
        <v>0</v>
      </c>
      <c r="I65" s="75">
        <v>0</v>
      </c>
      <c r="J65" s="75">
        <f t="shared" si="2"/>
        <v>0</v>
      </c>
      <c r="K65" s="75">
        <v>0</v>
      </c>
      <c r="L65" s="75">
        <v>-69.659775441524232</v>
      </c>
      <c r="M65" s="75">
        <f t="shared" si="3"/>
        <v>-69.659775441524232</v>
      </c>
      <c r="N65" s="75"/>
      <c r="O65" s="75"/>
      <c r="P65" s="75">
        <f t="shared" si="4"/>
        <v>0</v>
      </c>
      <c r="Q65" s="75"/>
      <c r="R65" s="75"/>
      <c r="S65" s="75">
        <f t="shared" si="5"/>
        <v>0</v>
      </c>
      <c r="T65" s="75"/>
      <c r="U65" s="75"/>
      <c r="V65" s="75">
        <f t="shared" si="6"/>
        <v>0</v>
      </c>
      <c r="W65" s="75">
        <f t="shared" si="7"/>
        <v>0</v>
      </c>
      <c r="X65" s="75">
        <f t="shared" si="7"/>
        <v>-69.659775441524232</v>
      </c>
      <c r="Y65" s="75">
        <f t="shared" si="8"/>
        <v>-69.659775441524232</v>
      </c>
      <c r="Z65" s="76">
        <f t="shared" si="15"/>
        <v>0</v>
      </c>
      <c r="AA65" s="76">
        <f t="shared" si="15"/>
        <v>2.8018141386214395</v>
      </c>
      <c r="AC65" s="8"/>
    </row>
    <row r="66" spans="1:29" ht="15" customHeight="1" x14ac:dyDescent="0.25">
      <c r="A66" s="4">
        <f t="shared" si="9"/>
        <v>62</v>
      </c>
      <c r="B66" s="85" t="s">
        <v>93</v>
      </c>
      <c r="C66" s="73"/>
      <c r="D66" s="4"/>
      <c r="E66" s="75">
        <v>0</v>
      </c>
      <c r="F66" s="75"/>
      <c r="G66" s="75">
        <f t="shared" si="1"/>
        <v>0</v>
      </c>
      <c r="H66" s="75">
        <v>0</v>
      </c>
      <c r="I66" s="75"/>
      <c r="J66" s="75">
        <f t="shared" si="2"/>
        <v>0</v>
      </c>
      <c r="K66" s="75">
        <v>0</v>
      </c>
      <c r="L66" s="75"/>
      <c r="M66" s="75">
        <f t="shared" si="3"/>
        <v>0</v>
      </c>
      <c r="N66" s="75"/>
      <c r="O66" s="75"/>
      <c r="P66" s="75">
        <f t="shared" si="4"/>
        <v>0</v>
      </c>
      <c r="Q66" s="75"/>
      <c r="R66" s="75"/>
      <c r="S66" s="75">
        <f t="shared" si="5"/>
        <v>0</v>
      </c>
      <c r="T66" s="75"/>
      <c r="U66" s="75"/>
      <c r="V66" s="75">
        <f t="shared" si="6"/>
        <v>0</v>
      </c>
      <c r="W66" s="75">
        <f t="shared" si="7"/>
        <v>0</v>
      </c>
      <c r="X66" s="75">
        <f t="shared" si="7"/>
        <v>0</v>
      </c>
      <c r="Y66" s="75">
        <f t="shared" si="8"/>
        <v>0</v>
      </c>
      <c r="Z66" s="76">
        <f t="shared" si="15"/>
        <v>0</v>
      </c>
      <c r="AA66" s="76">
        <f t="shared" si="15"/>
        <v>0</v>
      </c>
      <c r="AC66" s="8"/>
    </row>
    <row r="67" spans="1:29" ht="15" customHeight="1" x14ac:dyDescent="0.25">
      <c r="A67" s="4">
        <f t="shared" si="9"/>
        <v>63</v>
      </c>
      <c r="B67" s="85" t="s">
        <v>94</v>
      </c>
      <c r="C67" s="73"/>
      <c r="D67" s="4"/>
      <c r="E67" s="75">
        <v>0</v>
      </c>
      <c r="F67" s="75"/>
      <c r="G67" s="75">
        <f t="shared" si="1"/>
        <v>0</v>
      </c>
      <c r="H67" s="75">
        <v>0</v>
      </c>
      <c r="I67" s="75"/>
      <c r="J67" s="75">
        <f t="shared" si="2"/>
        <v>0</v>
      </c>
      <c r="K67" s="75">
        <v>0</v>
      </c>
      <c r="L67" s="75"/>
      <c r="M67" s="75">
        <f t="shared" si="3"/>
        <v>0</v>
      </c>
      <c r="N67" s="75"/>
      <c r="O67" s="75"/>
      <c r="P67" s="75">
        <f t="shared" si="4"/>
        <v>0</v>
      </c>
      <c r="Q67" s="75"/>
      <c r="R67" s="75"/>
      <c r="S67" s="75">
        <f t="shared" si="5"/>
        <v>0</v>
      </c>
      <c r="T67" s="75"/>
      <c r="U67" s="75"/>
      <c r="V67" s="75">
        <f t="shared" si="6"/>
        <v>0</v>
      </c>
      <c r="W67" s="75">
        <f t="shared" si="7"/>
        <v>0</v>
      </c>
      <c r="X67" s="75">
        <f t="shared" si="7"/>
        <v>0</v>
      </c>
      <c r="Y67" s="75">
        <f t="shared" si="8"/>
        <v>0</v>
      </c>
      <c r="Z67" s="76">
        <f t="shared" si="15"/>
        <v>0</v>
      </c>
      <c r="AA67" s="76">
        <f t="shared" si="15"/>
        <v>0</v>
      </c>
      <c r="AC67" s="8"/>
    </row>
    <row r="68" spans="1:29" ht="15" customHeight="1" x14ac:dyDescent="0.25">
      <c r="A68" s="4">
        <v>64</v>
      </c>
      <c r="B68" s="91" t="s">
        <v>95</v>
      </c>
      <c r="C68" s="73"/>
      <c r="D68" s="4"/>
      <c r="E68" s="75">
        <v>0</v>
      </c>
      <c r="F68" s="75"/>
      <c r="G68" s="75">
        <f t="shared" si="1"/>
        <v>0</v>
      </c>
      <c r="H68" s="75">
        <v>0</v>
      </c>
      <c r="I68" s="75"/>
      <c r="J68" s="75">
        <f t="shared" si="2"/>
        <v>0</v>
      </c>
      <c r="K68" s="75">
        <v>0</v>
      </c>
      <c r="L68" s="75"/>
      <c r="M68" s="75">
        <f t="shared" si="3"/>
        <v>0</v>
      </c>
      <c r="N68" s="75"/>
      <c r="O68" s="75"/>
      <c r="P68" s="75">
        <f t="shared" si="4"/>
        <v>0</v>
      </c>
      <c r="Q68" s="75"/>
      <c r="R68" s="75"/>
      <c r="S68" s="75">
        <f t="shared" si="5"/>
        <v>0</v>
      </c>
      <c r="T68" s="75"/>
      <c r="U68" s="75"/>
      <c r="V68" s="75">
        <f t="shared" si="6"/>
        <v>0</v>
      </c>
      <c r="W68" s="75">
        <f t="shared" si="7"/>
        <v>0</v>
      </c>
      <c r="X68" s="75">
        <f t="shared" si="7"/>
        <v>0</v>
      </c>
      <c r="Y68" s="75">
        <f t="shared" si="8"/>
        <v>0</v>
      </c>
      <c r="Z68" s="76">
        <f t="shared" si="15"/>
        <v>0</v>
      </c>
      <c r="AA68" s="76">
        <f t="shared" si="15"/>
        <v>0</v>
      </c>
      <c r="AC68" s="8"/>
    </row>
    <row r="69" spans="1:29" ht="15" customHeight="1" x14ac:dyDescent="0.25">
      <c r="A69" s="4">
        <v>65</v>
      </c>
      <c r="B69" s="91" t="s">
        <v>96</v>
      </c>
      <c r="C69" s="73"/>
      <c r="D69" s="4"/>
      <c r="E69" s="75">
        <v>0</v>
      </c>
      <c r="F69" s="75"/>
      <c r="G69" s="75">
        <f t="shared" si="1"/>
        <v>0</v>
      </c>
      <c r="H69" s="75">
        <v>0</v>
      </c>
      <c r="I69" s="75"/>
      <c r="J69" s="75">
        <f t="shared" si="2"/>
        <v>0</v>
      </c>
      <c r="K69" s="75">
        <v>0</v>
      </c>
      <c r="L69" s="75"/>
      <c r="M69" s="75">
        <f t="shared" si="3"/>
        <v>0</v>
      </c>
      <c r="N69" s="75"/>
      <c r="O69" s="75"/>
      <c r="P69" s="75">
        <f t="shared" si="4"/>
        <v>0</v>
      </c>
      <c r="Q69" s="75"/>
      <c r="R69" s="75"/>
      <c r="S69" s="75">
        <f t="shared" si="5"/>
        <v>0</v>
      </c>
      <c r="T69" s="75"/>
      <c r="U69" s="75"/>
      <c r="V69" s="75">
        <f t="shared" si="6"/>
        <v>0</v>
      </c>
      <c r="W69" s="75">
        <f>T69+Q69+N69+K69+H69</f>
        <v>0</v>
      </c>
      <c r="X69" s="75">
        <f>U69+R69+O69+L69+I69</f>
        <v>0</v>
      </c>
      <c r="Y69" s="75">
        <f>X69-W69</f>
        <v>0</v>
      </c>
      <c r="Z69" s="76">
        <f t="shared" si="15"/>
        <v>0</v>
      </c>
      <c r="AA69" s="76">
        <f t="shared" si="15"/>
        <v>0</v>
      </c>
      <c r="AC69" s="8"/>
    </row>
    <row r="70" spans="1:29" ht="15" customHeight="1" x14ac:dyDescent="0.25">
      <c r="A70" s="89">
        <v>66</v>
      </c>
      <c r="B70" s="91" t="s">
        <v>97</v>
      </c>
      <c r="C70" s="73"/>
      <c r="D70" s="4"/>
      <c r="E70" s="75">
        <v>0</v>
      </c>
      <c r="F70" s="75">
        <v>0</v>
      </c>
      <c r="G70" s="75">
        <f t="shared" si="1"/>
        <v>0</v>
      </c>
      <c r="H70" s="75">
        <v>0</v>
      </c>
      <c r="I70" s="75">
        <v>0</v>
      </c>
      <c r="J70" s="75">
        <f t="shared" si="2"/>
        <v>0</v>
      </c>
      <c r="K70" s="75">
        <v>0</v>
      </c>
      <c r="L70" s="75">
        <v>0</v>
      </c>
      <c r="M70" s="75">
        <f t="shared" si="3"/>
        <v>0</v>
      </c>
      <c r="N70" s="75"/>
      <c r="O70" s="75"/>
      <c r="P70" s="75">
        <f t="shared" si="4"/>
        <v>0</v>
      </c>
      <c r="Q70" s="75"/>
      <c r="R70" s="75"/>
      <c r="S70" s="75">
        <f t="shared" si="5"/>
        <v>0</v>
      </c>
      <c r="T70" s="75"/>
      <c r="U70" s="75"/>
      <c r="V70" s="75">
        <f t="shared" si="6"/>
        <v>0</v>
      </c>
      <c r="W70" s="75">
        <f>T70+Q70+N70+K70+H70</f>
        <v>0</v>
      </c>
      <c r="X70" s="75">
        <f>U70+R70+O70+L70+I70</f>
        <v>0</v>
      </c>
      <c r="Y70" s="75">
        <f>X70-W70</f>
        <v>0</v>
      </c>
      <c r="Z70" s="76">
        <f t="shared" si="15"/>
        <v>0</v>
      </c>
      <c r="AA70" s="76">
        <f t="shared" si="15"/>
        <v>0</v>
      </c>
      <c r="AC70" s="8"/>
    </row>
    <row r="71" spans="1:29" ht="15" customHeight="1" x14ac:dyDescent="0.25">
      <c r="A71" s="77">
        <v>67</v>
      </c>
      <c r="B71" s="92" t="s">
        <v>98</v>
      </c>
      <c r="C71" s="79"/>
      <c r="D71" s="90"/>
      <c r="E71" s="81">
        <f>SUM(E63:E70)</f>
        <v>150.88</v>
      </c>
      <c r="F71" s="81">
        <f t="shared" ref="F71:V71" si="18">SUM(F63:F70)</f>
        <v>127.30683666221395</v>
      </c>
      <c r="G71" s="81">
        <f t="shared" si="18"/>
        <v>-23.573163337786056</v>
      </c>
      <c r="H71" s="81">
        <f t="shared" si="18"/>
        <v>0</v>
      </c>
      <c r="I71" s="81">
        <f t="shared" si="18"/>
        <v>0</v>
      </c>
      <c r="J71" s="81">
        <f t="shared" si="18"/>
        <v>0</v>
      </c>
      <c r="K71" s="81">
        <f t="shared" si="18"/>
        <v>878.12160000000006</v>
      </c>
      <c r="L71" s="81">
        <f t="shared" si="18"/>
        <v>1090.6634207258437</v>
      </c>
      <c r="M71" s="81">
        <f t="shared" si="18"/>
        <v>212.54182072584365</v>
      </c>
      <c r="N71" s="81">
        <f t="shared" si="18"/>
        <v>0</v>
      </c>
      <c r="O71" s="81">
        <f t="shared" si="18"/>
        <v>0</v>
      </c>
      <c r="P71" s="81">
        <f t="shared" si="18"/>
        <v>0</v>
      </c>
      <c r="Q71" s="81">
        <f t="shared" si="18"/>
        <v>0</v>
      </c>
      <c r="R71" s="81">
        <f t="shared" si="18"/>
        <v>0</v>
      </c>
      <c r="S71" s="81">
        <f t="shared" si="18"/>
        <v>0</v>
      </c>
      <c r="T71" s="81">
        <f t="shared" si="18"/>
        <v>0</v>
      </c>
      <c r="U71" s="81">
        <f t="shared" si="18"/>
        <v>0</v>
      </c>
      <c r="V71" s="81">
        <f t="shared" si="18"/>
        <v>0</v>
      </c>
      <c r="W71" s="81">
        <f>SUM(W63:W70)</f>
        <v>878.12160000000006</v>
      </c>
      <c r="X71" s="81">
        <f>SUM(X63:X70)</f>
        <v>1090.6634207258437</v>
      </c>
      <c r="Y71" s="81">
        <f>SUM(Y63:Y70)</f>
        <v>212.54182072584365</v>
      </c>
      <c r="Z71" s="82">
        <f t="shared" si="15"/>
        <v>5.82</v>
      </c>
      <c r="AA71" s="82">
        <f t="shared" si="15"/>
        <v>8.5672022753948802</v>
      </c>
      <c r="AC71" s="8"/>
    </row>
    <row r="72" spans="1:29" ht="15" customHeight="1" x14ac:dyDescent="0.25">
      <c r="A72" s="4">
        <v>68</v>
      </c>
      <c r="B72" s="91" t="s">
        <v>99</v>
      </c>
      <c r="C72" s="73"/>
      <c r="D72" s="4"/>
      <c r="E72" s="75">
        <v>0</v>
      </c>
      <c r="F72" s="75">
        <v>0</v>
      </c>
      <c r="G72" s="75">
        <f t="shared" si="1"/>
        <v>0</v>
      </c>
      <c r="H72" s="75">
        <v>1166.0166666666667</v>
      </c>
      <c r="I72" s="75">
        <v>1003.2742789084</v>
      </c>
      <c r="J72" s="75">
        <f t="shared" si="2"/>
        <v>-162.74238775826666</v>
      </c>
      <c r="K72" s="75">
        <v>0</v>
      </c>
      <c r="L72" s="75">
        <v>0</v>
      </c>
      <c r="M72" s="75">
        <f t="shared" si="3"/>
        <v>0</v>
      </c>
      <c r="N72" s="75"/>
      <c r="O72" s="75">
        <v>0</v>
      </c>
      <c r="P72" s="75">
        <f t="shared" si="4"/>
        <v>0</v>
      </c>
      <c r="Q72" s="75"/>
      <c r="R72" s="75">
        <v>0</v>
      </c>
      <c r="S72" s="75">
        <f t="shared" si="5"/>
        <v>0</v>
      </c>
      <c r="T72" s="75"/>
      <c r="U72" s="75">
        <v>18.331905300155999</v>
      </c>
      <c r="V72" s="75">
        <f t="shared" si="6"/>
        <v>18.331905300155999</v>
      </c>
      <c r="W72" s="75">
        <f t="shared" si="7"/>
        <v>1166.0166666666667</v>
      </c>
      <c r="X72" s="75">
        <f t="shared" si="7"/>
        <v>1021.606184208556</v>
      </c>
      <c r="Y72" s="75">
        <f t="shared" si="8"/>
        <v>-144.41048245811066</v>
      </c>
      <c r="Z72" s="76">
        <f t="shared" si="15"/>
        <v>0</v>
      </c>
      <c r="AA72" s="76">
        <f t="shared" si="15"/>
        <v>0</v>
      </c>
      <c r="AC72" s="8"/>
    </row>
    <row r="73" spans="1:29" ht="15" customHeight="1" x14ac:dyDescent="0.25">
      <c r="A73" s="4">
        <f>A72+1</f>
        <v>69</v>
      </c>
      <c r="B73" s="91" t="s">
        <v>100</v>
      </c>
      <c r="C73" s="73"/>
      <c r="D73" s="4"/>
      <c r="E73" s="75">
        <v>0</v>
      </c>
      <c r="F73" s="75">
        <v>0</v>
      </c>
      <c r="G73" s="75">
        <f t="shared" si="1"/>
        <v>0</v>
      </c>
      <c r="H73" s="75">
        <v>40.241666666666667</v>
      </c>
      <c r="I73" s="75">
        <v>24.318796919999997</v>
      </c>
      <c r="J73" s="75">
        <f t="shared" si="2"/>
        <v>-15.92286974666667</v>
      </c>
      <c r="K73" s="75">
        <v>0</v>
      </c>
      <c r="L73" s="75">
        <v>0</v>
      </c>
      <c r="M73" s="75">
        <f t="shared" si="3"/>
        <v>0</v>
      </c>
      <c r="N73" s="75"/>
      <c r="O73" s="75">
        <v>0</v>
      </c>
      <c r="P73" s="75">
        <f t="shared" si="4"/>
        <v>0</v>
      </c>
      <c r="Q73" s="75"/>
      <c r="R73" s="75">
        <v>0</v>
      </c>
      <c r="S73" s="75">
        <f t="shared" si="5"/>
        <v>0</v>
      </c>
      <c r="T73" s="75"/>
      <c r="U73" s="75">
        <v>0</v>
      </c>
      <c r="V73" s="75">
        <f t="shared" si="6"/>
        <v>0</v>
      </c>
      <c r="W73" s="75">
        <f t="shared" si="7"/>
        <v>40.241666666666667</v>
      </c>
      <c r="X73" s="75">
        <f t="shared" si="7"/>
        <v>24.318796919999997</v>
      </c>
      <c r="Y73" s="75">
        <f t="shared" si="8"/>
        <v>-15.92286974666667</v>
      </c>
      <c r="Z73" s="76">
        <f t="shared" si="15"/>
        <v>0</v>
      </c>
      <c r="AA73" s="76">
        <f t="shared" si="15"/>
        <v>0</v>
      </c>
      <c r="AC73" s="8"/>
    </row>
    <row r="74" spans="1:29" ht="15" customHeight="1" x14ac:dyDescent="0.25">
      <c r="A74" s="4">
        <f>A73+1</f>
        <v>70</v>
      </c>
      <c r="B74" s="91" t="s">
        <v>101</v>
      </c>
      <c r="C74" s="73"/>
      <c r="D74" s="4"/>
      <c r="E74" s="75">
        <v>0</v>
      </c>
      <c r="F74" s="75">
        <v>0</v>
      </c>
      <c r="G74" s="75">
        <f t="shared" si="1"/>
        <v>0</v>
      </c>
      <c r="H74" s="75">
        <v>544.125</v>
      </c>
      <c r="I74" s="75">
        <v>446.85986018759996</v>
      </c>
      <c r="J74" s="75">
        <f t="shared" si="2"/>
        <v>-97.265139812400037</v>
      </c>
      <c r="K74" s="75">
        <v>0</v>
      </c>
      <c r="L74" s="75">
        <v>0</v>
      </c>
      <c r="M74" s="75">
        <f t="shared" si="3"/>
        <v>0</v>
      </c>
      <c r="N74" s="75"/>
      <c r="O74" s="75">
        <v>0</v>
      </c>
      <c r="P74" s="75">
        <f t="shared" si="4"/>
        <v>0</v>
      </c>
      <c r="Q74" s="75"/>
      <c r="R74" s="75">
        <v>0</v>
      </c>
      <c r="S74" s="75">
        <f t="shared" si="5"/>
        <v>0</v>
      </c>
      <c r="T74" s="75"/>
      <c r="U74" s="75">
        <v>0</v>
      </c>
      <c r="V74" s="75">
        <f t="shared" si="6"/>
        <v>0</v>
      </c>
      <c r="W74" s="75">
        <f t="shared" si="7"/>
        <v>544.125</v>
      </c>
      <c r="X74" s="75">
        <f t="shared" si="7"/>
        <v>446.85986018759996</v>
      </c>
      <c r="Y74" s="75">
        <f t="shared" si="8"/>
        <v>-97.265139812400037</v>
      </c>
      <c r="Z74" s="76">
        <f t="shared" si="15"/>
        <v>0</v>
      </c>
      <c r="AA74" s="76">
        <f t="shared" si="15"/>
        <v>0</v>
      </c>
      <c r="AC74" s="8"/>
    </row>
    <row r="75" spans="1:29" ht="15" customHeight="1" x14ac:dyDescent="0.25">
      <c r="A75" s="89">
        <f>A74+1</f>
        <v>71</v>
      </c>
      <c r="B75" s="91" t="s">
        <v>102</v>
      </c>
      <c r="C75" s="73"/>
      <c r="D75" s="4"/>
      <c r="E75" s="75">
        <v>0</v>
      </c>
      <c r="F75" s="75">
        <v>0</v>
      </c>
      <c r="G75" s="75">
        <f t="shared" si="1"/>
        <v>0</v>
      </c>
      <c r="H75" s="75">
        <v>1.6416666666666666</v>
      </c>
      <c r="I75" s="75">
        <v>1.6543491991999997</v>
      </c>
      <c r="J75" s="75">
        <f t="shared" si="2"/>
        <v>1.2682532533333069E-2</v>
      </c>
      <c r="K75" s="75">
        <v>0</v>
      </c>
      <c r="L75" s="75">
        <v>0</v>
      </c>
      <c r="M75" s="75">
        <f t="shared" si="3"/>
        <v>0</v>
      </c>
      <c r="N75" s="75"/>
      <c r="O75" s="75">
        <v>0</v>
      </c>
      <c r="P75" s="75">
        <f t="shared" si="4"/>
        <v>0</v>
      </c>
      <c r="Q75" s="75"/>
      <c r="R75" s="75">
        <v>0</v>
      </c>
      <c r="S75" s="75">
        <f t="shared" si="5"/>
        <v>0</v>
      </c>
      <c r="T75" s="75"/>
      <c r="U75" s="75">
        <v>0</v>
      </c>
      <c r="V75" s="75">
        <f t="shared" si="6"/>
        <v>0</v>
      </c>
      <c r="W75" s="75">
        <f t="shared" si="7"/>
        <v>1.6416666666666666</v>
      </c>
      <c r="X75" s="75">
        <f t="shared" si="7"/>
        <v>1.6543491991999997</v>
      </c>
      <c r="Y75" s="75">
        <f t="shared" si="8"/>
        <v>1.2682532533333069E-2</v>
      </c>
      <c r="Z75" s="76">
        <f t="shared" si="15"/>
        <v>0</v>
      </c>
      <c r="AA75" s="76">
        <f t="shared" si="15"/>
        <v>0</v>
      </c>
      <c r="AC75" s="8"/>
    </row>
    <row r="76" spans="1:29" ht="15" customHeight="1" x14ac:dyDescent="0.25">
      <c r="A76" s="77">
        <f>A75+1</f>
        <v>72</v>
      </c>
      <c r="B76" s="92" t="s">
        <v>103</v>
      </c>
      <c r="C76" s="79"/>
      <c r="D76" s="90"/>
      <c r="E76" s="81">
        <f>SUM(E72:E75)</f>
        <v>0</v>
      </c>
      <c r="F76" s="81">
        <f t="shared" ref="F76:Y76" si="19">SUM(F72:F75)</f>
        <v>0</v>
      </c>
      <c r="G76" s="81">
        <f t="shared" si="19"/>
        <v>0</v>
      </c>
      <c r="H76" s="81">
        <f t="shared" si="19"/>
        <v>1752.0249999999999</v>
      </c>
      <c r="I76" s="81">
        <f t="shared" si="19"/>
        <v>1476.1072852151999</v>
      </c>
      <c r="J76" s="81">
        <f t="shared" si="19"/>
        <v>-275.91771478480001</v>
      </c>
      <c r="K76" s="81">
        <f t="shared" si="19"/>
        <v>0</v>
      </c>
      <c r="L76" s="81">
        <f t="shared" si="19"/>
        <v>0</v>
      </c>
      <c r="M76" s="81">
        <f t="shared" si="19"/>
        <v>0</v>
      </c>
      <c r="N76" s="81">
        <f t="shared" si="19"/>
        <v>0</v>
      </c>
      <c r="O76" s="81">
        <f t="shared" si="19"/>
        <v>0</v>
      </c>
      <c r="P76" s="81">
        <f t="shared" si="19"/>
        <v>0</v>
      </c>
      <c r="Q76" s="81">
        <f t="shared" si="19"/>
        <v>0</v>
      </c>
      <c r="R76" s="81">
        <f t="shared" si="19"/>
        <v>0</v>
      </c>
      <c r="S76" s="81">
        <f t="shared" si="19"/>
        <v>0</v>
      </c>
      <c r="T76" s="81">
        <f t="shared" si="19"/>
        <v>0</v>
      </c>
      <c r="U76" s="81">
        <f t="shared" si="19"/>
        <v>18.331905300155999</v>
      </c>
      <c r="V76" s="81">
        <f t="shared" si="19"/>
        <v>18.331905300155999</v>
      </c>
      <c r="W76" s="81">
        <f t="shared" si="19"/>
        <v>1752.0249999999999</v>
      </c>
      <c r="X76" s="81">
        <f t="shared" si="19"/>
        <v>1494.4391905153559</v>
      </c>
      <c r="Y76" s="81">
        <f t="shared" si="19"/>
        <v>-257.58580948464402</v>
      </c>
      <c r="Z76" s="82">
        <f t="shared" si="15"/>
        <v>0</v>
      </c>
      <c r="AA76" s="82">
        <f t="shared" si="15"/>
        <v>0</v>
      </c>
      <c r="AC76" s="8"/>
    </row>
    <row r="77" spans="1:29" ht="15" customHeight="1" x14ac:dyDescent="0.25">
      <c r="A77" s="77">
        <v>73</v>
      </c>
      <c r="B77" s="93" t="s">
        <v>104</v>
      </c>
      <c r="C77" s="79"/>
      <c r="D77" s="90"/>
      <c r="E77" s="81">
        <f t="shared" ref="E77:Y77" si="20">E12+E23+E45+E49+E56+E62+E71+E76+E51</f>
        <v>2872.42</v>
      </c>
      <c r="F77" s="81">
        <f t="shared" si="20"/>
        <v>2509.0117498242107</v>
      </c>
      <c r="G77" s="81">
        <f t="shared" si="20"/>
        <v>-363.40825017578902</v>
      </c>
      <c r="H77" s="81">
        <f t="shared" si="20"/>
        <v>4808.3166666666657</v>
      </c>
      <c r="I77" s="81">
        <f t="shared" si="20"/>
        <v>4402.256951035497</v>
      </c>
      <c r="J77" s="81">
        <f t="shared" si="20"/>
        <v>-406.05971563116992</v>
      </c>
      <c r="K77" s="81">
        <f t="shared" si="20"/>
        <v>10707.349400000001</v>
      </c>
      <c r="L77" s="81">
        <f t="shared" si="20"/>
        <v>9954.930545809726</v>
      </c>
      <c r="M77" s="81">
        <f t="shared" si="20"/>
        <v>-752.41885419027381</v>
      </c>
      <c r="N77" s="81">
        <f t="shared" si="20"/>
        <v>0</v>
      </c>
      <c r="O77" s="81">
        <f t="shared" si="20"/>
        <v>0</v>
      </c>
      <c r="P77" s="81">
        <f t="shared" si="20"/>
        <v>0</v>
      </c>
      <c r="Q77" s="81">
        <f t="shared" si="20"/>
        <v>0</v>
      </c>
      <c r="R77" s="81">
        <f t="shared" si="20"/>
        <v>0</v>
      </c>
      <c r="S77" s="81">
        <f t="shared" si="20"/>
        <v>0</v>
      </c>
      <c r="T77" s="81">
        <f t="shared" si="20"/>
        <v>0</v>
      </c>
      <c r="U77" s="81">
        <f t="shared" si="20"/>
        <v>50.530941178369318</v>
      </c>
      <c r="V77" s="81">
        <f t="shared" si="20"/>
        <v>50.530941178369318</v>
      </c>
      <c r="W77" s="81">
        <f t="shared" si="20"/>
        <v>15515.666066666665</v>
      </c>
      <c r="X77" s="81">
        <f t="shared" si="20"/>
        <v>14407.71843802359</v>
      </c>
      <c r="Y77" s="81">
        <f t="shared" si="20"/>
        <v>-1107.9476286430745</v>
      </c>
      <c r="Z77" s="82">
        <f t="shared" si="15"/>
        <v>5.4016007640479682</v>
      </c>
      <c r="AA77" s="82">
        <f t="shared" si="15"/>
        <v>5.742387790345358</v>
      </c>
      <c r="AC77" s="8"/>
    </row>
    <row r="78" spans="1:29" ht="51" x14ac:dyDescent="0.25">
      <c r="A78" s="89">
        <v>74</v>
      </c>
      <c r="B78" s="94" t="s">
        <v>105</v>
      </c>
      <c r="C78" s="73"/>
      <c r="D78" s="4"/>
      <c r="E78" s="75">
        <v>0</v>
      </c>
      <c r="F78" s="75">
        <v>0</v>
      </c>
      <c r="G78" s="75">
        <f>F78-E78</f>
        <v>0</v>
      </c>
      <c r="H78" s="75"/>
      <c r="I78" s="75">
        <v>309.71145899999999</v>
      </c>
      <c r="J78" s="75">
        <f>I78-H78</f>
        <v>309.71145899999999</v>
      </c>
      <c r="K78" s="75">
        <v>0</v>
      </c>
      <c r="L78" s="75">
        <v>363.67817600000001</v>
      </c>
      <c r="M78" s="75">
        <f>L78-K78</f>
        <v>363.67817600000001</v>
      </c>
      <c r="N78" s="75"/>
      <c r="O78" s="75"/>
      <c r="P78" s="75">
        <f>O78-N78</f>
        <v>0</v>
      </c>
      <c r="Q78" s="75"/>
      <c r="R78" s="75"/>
      <c r="S78" s="75">
        <f>R78-Q78</f>
        <v>0</v>
      </c>
      <c r="T78" s="75"/>
      <c r="U78" s="75"/>
      <c r="V78" s="75">
        <f>U78-T78</f>
        <v>0</v>
      </c>
      <c r="W78" s="75">
        <f>T78+Q78+N78+K78+H78</f>
        <v>0</v>
      </c>
      <c r="X78" s="75">
        <f>U78+R78+O78+L78+I78</f>
        <v>673.389635</v>
      </c>
      <c r="Y78" s="75">
        <f>X78-W78</f>
        <v>673.389635</v>
      </c>
      <c r="Z78" s="76">
        <f t="shared" si="15"/>
        <v>0</v>
      </c>
      <c r="AA78" s="76">
        <f t="shared" si="15"/>
        <v>0</v>
      </c>
      <c r="AC78" s="8"/>
    </row>
    <row r="79" spans="1:29" ht="12.75" x14ac:dyDescent="0.25">
      <c r="A79" s="77">
        <v>75</v>
      </c>
      <c r="B79" s="93" t="s">
        <v>166</v>
      </c>
      <c r="C79" s="79"/>
      <c r="D79" s="90"/>
      <c r="E79" s="81">
        <f t="shared" ref="E79:Y79" si="21">SUM(E77:E78)</f>
        <v>2872.42</v>
      </c>
      <c r="F79" s="81">
        <f t="shared" si="21"/>
        <v>2509.0117498242107</v>
      </c>
      <c r="G79" s="81">
        <f t="shared" si="21"/>
        <v>-363.40825017578902</v>
      </c>
      <c r="H79" s="95">
        <f t="shared" si="21"/>
        <v>4808.3166666666657</v>
      </c>
      <c r="I79" s="81">
        <f t="shared" si="21"/>
        <v>4711.9684100354971</v>
      </c>
      <c r="J79" s="81">
        <f t="shared" si="21"/>
        <v>-96.348256631169932</v>
      </c>
      <c r="K79" s="81">
        <f t="shared" si="21"/>
        <v>10707.349400000001</v>
      </c>
      <c r="L79" s="81">
        <f t="shared" si="21"/>
        <v>10318.608721809725</v>
      </c>
      <c r="M79" s="81">
        <f t="shared" si="21"/>
        <v>-388.7406781902738</v>
      </c>
      <c r="N79" s="81">
        <f t="shared" si="21"/>
        <v>0</v>
      </c>
      <c r="O79" s="81">
        <f t="shared" si="21"/>
        <v>0</v>
      </c>
      <c r="P79" s="81">
        <f t="shared" si="21"/>
        <v>0</v>
      </c>
      <c r="Q79" s="81">
        <f t="shared" si="21"/>
        <v>0</v>
      </c>
      <c r="R79" s="81">
        <f t="shared" si="21"/>
        <v>0</v>
      </c>
      <c r="S79" s="81">
        <f t="shared" si="21"/>
        <v>0</v>
      </c>
      <c r="T79" s="81">
        <f t="shared" si="21"/>
        <v>0</v>
      </c>
      <c r="U79" s="81">
        <f t="shared" si="21"/>
        <v>50.530941178369318</v>
      </c>
      <c r="V79" s="81">
        <f t="shared" si="21"/>
        <v>50.530941178369318</v>
      </c>
      <c r="W79" s="81">
        <f t="shared" si="21"/>
        <v>15515.666066666665</v>
      </c>
      <c r="X79" s="81">
        <f t="shared" si="21"/>
        <v>15081.10807302359</v>
      </c>
      <c r="Y79" s="81">
        <f t="shared" si="21"/>
        <v>-434.5579936430745</v>
      </c>
      <c r="Z79" s="82">
        <f t="shared" si="15"/>
        <v>5.4016007640479682</v>
      </c>
      <c r="AA79" s="82">
        <f t="shared" si="15"/>
        <v>6.0107761847190311</v>
      </c>
      <c r="AB79" s="10">
        <f>AA79-Z79</f>
        <v>0.60917542067106289</v>
      </c>
    </row>
    <row r="80" spans="1:29" ht="21" customHeight="1" x14ac:dyDescent="0.25"/>
    <row r="81" spans="13:27" ht="21" customHeight="1" x14ac:dyDescent="0.25">
      <c r="V81" s="8"/>
      <c r="X81" s="11"/>
    </row>
    <row r="82" spans="13:27" ht="21" customHeight="1" x14ac:dyDescent="0.25">
      <c r="M82" s="12">
        <v>1</v>
      </c>
      <c r="N82" s="98" t="s">
        <v>118</v>
      </c>
      <c r="O82" s="98"/>
      <c r="P82" s="98"/>
      <c r="Q82" s="98"/>
      <c r="R82" s="98"/>
      <c r="S82" s="98"/>
      <c r="T82" s="98"/>
      <c r="U82" s="98"/>
      <c r="V82" s="98"/>
      <c r="W82" s="98"/>
      <c r="X82" s="13" t="s">
        <v>119</v>
      </c>
      <c r="Y82" s="14">
        <f>+X79/F79</f>
        <v>6.0107761847190311</v>
      </c>
    </row>
    <row r="83" spans="13:27" ht="21" customHeight="1" x14ac:dyDescent="0.25">
      <c r="M83" s="15">
        <v>2</v>
      </c>
      <c r="N83" s="98" t="s">
        <v>120</v>
      </c>
      <c r="O83" s="98"/>
      <c r="P83" s="98"/>
      <c r="Q83" s="98"/>
      <c r="R83" s="98"/>
      <c r="S83" s="98"/>
      <c r="T83" s="98"/>
      <c r="U83" s="98"/>
      <c r="V83" s="98"/>
      <c r="W83" s="98"/>
      <c r="X83" s="13" t="s">
        <v>119</v>
      </c>
      <c r="Y83" s="14">
        <f>+W79/E79</f>
        <v>5.4016007640479682</v>
      </c>
    </row>
    <row r="84" spans="13:27" ht="21" customHeight="1" x14ac:dyDescent="0.25">
      <c r="M84" s="12">
        <v>3</v>
      </c>
      <c r="N84" s="98" t="s">
        <v>121</v>
      </c>
      <c r="O84" s="98"/>
      <c r="P84" s="98"/>
      <c r="Q84" s="98"/>
      <c r="R84" s="98"/>
      <c r="S84" s="98"/>
      <c r="T84" s="98"/>
      <c r="U84" s="98"/>
      <c r="V84" s="98"/>
      <c r="W84" s="98"/>
      <c r="X84" s="13" t="s">
        <v>119</v>
      </c>
      <c r="Y84" s="16">
        <v>8.9099999999999999E-2</v>
      </c>
    </row>
    <row r="85" spans="13:27" ht="21" customHeight="1" x14ac:dyDescent="0.25">
      <c r="M85" s="15">
        <v>4</v>
      </c>
      <c r="N85" s="98" t="s">
        <v>122</v>
      </c>
      <c r="O85" s="98"/>
      <c r="P85" s="98"/>
      <c r="Q85" s="98"/>
      <c r="R85" s="98"/>
      <c r="S85" s="98"/>
      <c r="T85" s="98"/>
      <c r="U85" s="98"/>
      <c r="V85" s="98"/>
      <c r="W85" s="98"/>
      <c r="X85" s="13" t="s">
        <v>119</v>
      </c>
      <c r="Y85" s="16">
        <v>8.3900000000000002E-2</v>
      </c>
      <c r="AA85" s="10"/>
    </row>
    <row r="86" spans="13:27" ht="15.75" x14ac:dyDescent="0.25">
      <c r="M86" s="12">
        <v>5</v>
      </c>
      <c r="N86" s="98" t="s">
        <v>123</v>
      </c>
      <c r="O86" s="98"/>
      <c r="P86" s="98"/>
      <c r="Q86" s="98"/>
      <c r="R86" s="98"/>
      <c r="S86" s="98"/>
      <c r="T86" s="98"/>
      <c r="U86" s="98"/>
      <c r="V86" s="98"/>
      <c r="W86" s="98"/>
      <c r="X86" s="13" t="s">
        <v>119</v>
      </c>
      <c r="Y86" s="17">
        <f>+MIN(Y84,Y85)*100</f>
        <v>8.39</v>
      </c>
    </row>
    <row r="87" spans="13:27" ht="33.75" customHeight="1" x14ac:dyDescent="0.25">
      <c r="M87" s="18">
        <v>6</v>
      </c>
      <c r="N87" s="99" t="s">
        <v>124</v>
      </c>
      <c r="O87" s="99"/>
      <c r="P87" s="99"/>
      <c r="Q87" s="99"/>
      <c r="R87" s="99"/>
      <c r="S87" s="99"/>
      <c r="T87" s="99"/>
      <c r="U87" s="99"/>
      <c r="V87" s="99"/>
      <c r="W87" s="99"/>
      <c r="X87" s="13" t="s">
        <v>119</v>
      </c>
      <c r="Y87" s="14">
        <f>+(Y82-Y83)/(1-(Y86/100))</f>
        <v>0.66496607430527555</v>
      </c>
    </row>
    <row r="88" spans="13:27" ht="21" customHeight="1" x14ac:dyDescent="0.25">
      <c r="M88" s="12">
        <v>7</v>
      </c>
      <c r="N88" s="98" t="s">
        <v>125</v>
      </c>
      <c r="O88" s="98"/>
      <c r="P88" s="98"/>
      <c r="Q88" s="98"/>
      <c r="R88" s="98"/>
      <c r="S88" s="98"/>
      <c r="T88" s="98"/>
      <c r="U88" s="98"/>
      <c r="V88" s="98"/>
      <c r="W88" s="98"/>
      <c r="X88" s="13" t="s">
        <v>119</v>
      </c>
      <c r="Y88" s="22">
        <v>8.6999999999999994E-2</v>
      </c>
    </row>
    <row r="89" spans="13:27" ht="21" customHeight="1" x14ac:dyDescent="0.25">
      <c r="M89" s="12">
        <v>8</v>
      </c>
      <c r="N89" s="98" t="s">
        <v>126</v>
      </c>
      <c r="O89" s="98"/>
      <c r="P89" s="98"/>
      <c r="Q89" s="98"/>
      <c r="R89" s="98"/>
      <c r="S89" s="98"/>
      <c r="T89" s="98"/>
      <c r="U89" s="98"/>
      <c r="V89" s="98"/>
      <c r="W89" s="98"/>
      <c r="X89" s="13" t="s">
        <v>119</v>
      </c>
      <c r="Y89" s="17">
        <v>2305.0933167590001</v>
      </c>
    </row>
    <row r="90" spans="13:27" ht="21" customHeight="1" x14ac:dyDescent="0.25">
      <c r="M90" s="12">
        <v>9</v>
      </c>
      <c r="N90" s="98" t="s">
        <v>127</v>
      </c>
      <c r="O90" s="98"/>
      <c r="P90" s="98"/>
      <c r="Q90" s="98"/>
      <c r="R90" s="98"/>
      <c r="S90" s="98"/>
      <c r="T90" s="98"/>
      <c r="U90" s="98"/>
      <c r="V90" s="98"/>
      <c r="W90" s="98"/>
      <c r="X90" s="13" t="s">
        <v>119</v>
      </c>
      <c r="Y90" s="17">
        <f>+Y89*Y87</f>
        <v>1532.8088537525593</v>
      </c>
    </row>
    <row r="91" spans="13:27" ht="21" customHeight="1" x14ac:dyDescent="0.25">
      <c r="M91" s="12">
        <v>10</v>
      </c>
      <c r="N91" s="98" t="s">
        <v>128</v>
      </c>
      <c r="O91" s="98"/>
      <c r="P91" s="98"/>
      <c r="Q91" s="98"/>
      <c r="R91" s="98"/>
      <c r="S91" s="98"/>
      <c r="T91" s="98"/>
      <c r="U91" s="98"/>
      <c r="V91" s="98"/>
      <c r="W91" s="98"/>
      <c r="X91" s="13" t="s">
        <v>119</v>
      </c>
      <c r="Y91" s="17">
        <f>+Y79</f>
        <v>-434.5579936430745</v>
      </c>
    </row>
    <row r="92" spans="13:27" ht="21" customHeight="1" x14ac:dyDescent="0.25">
      <c r="M92" s="12">
        <v>11</v>
      </c>
      <c r="N92" s="98" t="s">
        <v>129</v>
      </c>
      <c r="O92" s="98"/>
      <c r="P92" s="98"/>
      <c r="Q92" s="98"/>
      <c r="R92" s="98"/>
      <c r="S92" s="98"/>
      <c r="T92" s="98"/>
      <c r="U92" s="98"/>
      <c r="V92" s="98"/>
      <c r="W92" s="98"/>
      <c r="X92" s="13" t="s">
        <v>119</v>
      </c>
      <c r="Y92" s="17">
        <f>+F79</f>
        <v>2509.0117498242107</v>
      </c>
    </row>
    <row r="93" spans="13:27" ht="20.100000000000001" customHeight="1" x14ac:dyDescent="0.25">
      <c r="M93" s="12">
        <v>12</v>
      </c>
      <c r="N93" s="98" t="s">
        <v>130</v>
      </c>
      <c r="O93" s="98"/>
      <c r="P93" s="98"/>
      <c r="Q93" s="98"/>
      <c r="R93" s="98"/>
      <c r="S93" s="98"/>
      <c r="T93" s="98"/>
      <c r="U93" s="98"/>
      <c r="V93" s="98"/>
      <c r="W93" s="98"/>
      <c r="X93" s="13" t="s">
        <v>119</v>
      </c>
      <c r="Y93" s="17">
        <f>+Y89/(1-Y88)</f>
        <v>2524.7462396046003</v>
      </c>
    </row>
    <row r="94" spans="13:27" ht="20.100000000000001" customHeight="1" x14ac:dyDescent="0.25">
      <c r="M94" s="12">
        <v>13</v>
      </c>
      <c r="N94" s="98" t="s">
        <v>131</v>
      </c>
      <c r="O94" s="98"/>
      <c r="P94" s="98"/>
      <c r="Q94" s="98"/>
      <c r="R94" s="98"/>
      <c r="S94" s="98"/>
      <c r="T94" s="98"/>
      <c r="U94" s="98"/>
      <c r="V94" s="98"/>
      <c r="W94" s="98"/>
      <c r="X94" s="13" t="s">
        <v>119</v>
      </c>
      <c r="Y94" s="17">
        <f>+Y89/(1-Y85)</f>
        <v>2516.2027254218974</v>
      </c>
    </row>
    <row r="95" spans="13:27" ht="20.100000000000001" customHeight="1" x14ac:dyDescent="0.25">
      <c r="M95" s="12">
        <v>14</v>
      </c>
      <c r="N95" s="98" t="s">
        <v>132</v>
      </c>
      <c r="O95" s="98"/>
      <c r="P95" s="98"/>
      <c r="Q95" s="98"/>
      <c r="R95" s="98"/>
      <c r="S95" s="98"/>
      <c r="T95" s="98"/>
      <c r="U95" s="98"/>
      <c r="V95" s="98"/>
      <c r="W95" s="98"/>
      <c r="X95" s="13" t="s">
        <v>119</v>
      </c>
      <c r="Y95" s="17">
        <f>+MIN(Y93,Y94,Y92)</f>
        <v>2509.0117498242107</v>
      </c>
    </row>
    <row r="96" spans="13:27" ht="20.100000000000001" customHeight="1" x14ac:dyDescent="0.25">
      <c r="M96" s="12">
        <v>15</v>
      </c>
      <c r="N96" s="98" t="s">
        <v>133</v>
      </c>
      <c r="O96" s="98"/>
      <c r="P96" s="98"/>
      <c r="Q96" s="98"/>
      <c r="R96" s="98"/>
      <c r="S96" s="98"/>
      <c r="T96" s="98"/>
      <c r="U96" s="98"/>
      <c r="V96" s="98"/>
      <c r="W96" s="98"/>
      <c r="X96" s="13" t="s">
        <v>119</v>
      </c>
      <c r="Y96" s="17">
        <f>+Y95*Y82</f>
        <v>15081.10807302359</v>
      </c>
    </row>
    <row r="97" spans="13:25" ht="20.100000000000001" customHeight="1" x14ac:dyDescent="0.25">
      <c r="M97" s="12">
        <v>16</v>
      </c>
      <c r="N97" s="98" t="s">
        <v>134</v>
      </c>
      <c r="O97" s="98"/>
      <c r="P97" s="98"/>
      <c r="Q97" s="98"/>
      <c r="R97" s="98"/>
      <c r="S97" s="98"/>
      <c r="T97" s="98"/>
      <c r="U97" s="98"/>
      <c r="V97" s="98"/>
      <c r="W97" s="98"/>
      <c r="X97" s="13" t="s">
        <v>119</v>
      </c>
      <c r="Y97" s="17">
        <f>+Y96-W79</f>
        <v>-434.55799364307495</v>
      </c>
    </row>
    <row r="98" spans="13:25" ht="20.100000000000001" customHeight="1" x14ac:dyDescent="0.25">
      <c r="M98" s="18">
        <v>17</v>
      </c>
      <c r="N98" s="99" t="s">
        <v>135</v>
      </c>
      <c r="O98" s="99"/>
      <c r="P98" s="99"/>
      <c r="Q98" s="99"/>
      <c r="R98" s="99"/>
      <c r="S98" s="99"/>
      <c r="T98" s="99"/>
      <c r="U98" s="99"/>
      <c r="V98" s="99"/>
      <c r="W98" s="99"/>
      <c r="X98" s="13" t="s">
        <v>119</v>
      </c>
      <c r="Y98" s="14">
        <f>+Y97/Y89</f>
        <v>-0.18852078155953825</v>
      </c>
    </row>
    <row r="99" spans="13:25" ht="20.100000000000001" customHeight="1" x14ac:dyDescent="0.25">
      <c r="M99" s="12">
        <v>18</v>
      </c>
      <c r="N99" s="98" t="s">
        <v>136</v>
      </c>
      <c r="O99" s="98"/>
      <c r="P99" s="98"/>
      <c r="Q99" s="98"/>
      <c r="R99" s="98"/>
      <c r="S99" s="98"/>
      <c r="T99" s="98"/>
      <c r="U99" s="98"/>
      <c r="V99" s="98"/>
      <c r="W99" s="98"/>
      <c r="X99" s="13" t="s">
        <v>119</v>
      </c>
      <c r="Y99" s="14">
        <v>0.4</v>
      </c>
    </row>
  </sheetData>
  <autoFilter ref="B1:B87" xr:uid="{DBB1BE6F-1502-4254-943F-E04B556F7C9A}"/>
  <mergeCells count="33">
    <mergeCell ref="C16:C18"/>
    <mergeCell ref="C21:C22"/>
    <mergeCell ref="A1:AA1"/>
    <mergeCell ref="A2:A4"/>
    <mergeCell ref="B2:B4"/>
    <mergeCell ref="C2:C4"/>
    <mergeCell ref="D2:D4"/>
    <mergeCell ref="E2:G3"/>
    <mergeCell ref="H2:Y2"/>
    <mergeCell ref="H3:J3"/>
    <mergeCell ref="K3:M3"/>
    <mergeCell ref="N3:P3"/>
    <mergeCell ref="Q3:S3"/>
    <mergeCell ref="T3:V3"/>
    <mergeCell ref="W3:Y3"/>
    <mergeCell ref="N82:W82"/>
    <mergeCell ref="N83:W83"/>
    <mergeCell ref="N84:W84"/>
    <mergeCell ref="N85:W85"/>
    <mergeCell ref="N86:W86"/>
    <mergeCell ref="N87:W87"/>
    <mergeCell ref="N88:W88"/>
    <mergeCell ref="N89:W89"/>
    <mergeCell ref="N90:W90"/>
    <mergeCell ref="N91:W91"/>
    <mergeCell ref="N97:W97"/>
    <mergeCell ref="N98:W98"/>
    <mergeCell ref="N99:W99"/>
    <mergeCell ref="N92:W92"/>
    <mergeCell ref="N93:W93"/>
    <mergeCell ref="N94:W94"/>
    <mergeCell ref="N95:W95"/>
    <mergeCell ref="N96:W96"/>
  </mergeCells>
  <printOptions horizontalCentered="1"/>
  <pageMargins left="0.27559055118110237" right="0.27559055118110237" top="0.19685039370078741" bottom="0.19685039370078741" header="0.19685039370078741" footer="0.19685039370078741"/>
  <pageSetup paperSize="5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4983A-E7FF-44AA-9AAA-4636344E8580}">
  <dimension ref="A1:AC99"/>
  <sheetViews>
    <sheetView showGridLines="0" view="pageBreakPreview" zoomScale="60" zoomScaleNormal="100" workbookViewId="0">
      <pane ySplit="4" topLeftCell="A65" activePane="bottomLeft" state="frozen"/>
      <selection activeCell="V32" sqref="V32"/>
      <selection pane="bottomLeft" activeCell="V32" sqref="V32"/>
    </sheetView>
  </sheetViews>
  <sheetFormatPr defaultRowHeight="12" x14ac:dyDescent="0.25"/>
  <cols>
    <col min="1" max="1" width="6.7109375" style="7" customWidth="1"/>
    <col min="2" max="2" width="26" style="7" customWidth="1"/>
    <col min="3" max="3" width="6.7109375" style="7" customWidth="1"/>
    <col min="4" max="4" width="8" style="7" bestFit="1" customWidth="1"/>
    <col min="5" max="5" width="11.42578125" style="7" customWidth="1"/>
    <col min="6" max="6" width="12.5703125" style="7" customWidth="1"/>
    <col min="7" max="7" width="10.42578125" style="7" customWidth="1"/>
    <col min="8" max="8" width="13" style="7" bestFit="1" customWidth="1"/>
    <col min="9" max="9" width="9.42578125" style="7" customWidth="1"/>
    <col min="10" max="11" width="10.5703125" style="7" customWidth="1"/>
    <col min="12" max="13" width="11.28515625" style="7" customWidth="1"/>
    <col min="14" max="15" width="8" style="7" bestFit="1" customWidth="1"/>
    <col min="16" max="16" width="10.7109375" style="7" customWidth="1"/>
    <col min="17" max="18" width="8" style="7" bestFit="1" customWidth="1"/>
    <col min="19" max="19" width="9.28515625" style="7" customWidth="1"/>
    <col min="20" max="20" width="7.42578125" style="7" customWidth="1"/>
    <col min="21" max="21" width="9.7109375" style="7" customWidth="1"/>
    <col min="22" max="22" width="11.28515625" style="7" customWidth="1"/>
    <col min="23" max="23" width="13.42578125" style="7" customWidth="1"/>
    <col min="24" max="24" width="10.85546875" style="7" customWidth="1"/>
    <col min="25" max="25" width="12.28515625" style="7" customWidth="1"/>
    <col min="26" max="26" width="7.85546875" style="7" customWidth="1"/>
    <col min="27" max="27" width="8" style="7" customWidth="1"/>
    <col min="28" max="30" width="6.7109375" style="7" customWidth="1"/>
    <col min="31" max="256" width="9.140625" style="7"/>
    <col min="257" max="257" width="6.7109375" style="7" customWidth="1"/>
    <col min="258" max="258" width="26" style="7" customWidth="1"/>
    <col min="259" max="260" width="6.7109375" style="7" customWidth="1"/>
    <col min="261" max="261" width="10.42578125" style="7" customWidth="1"/>
    <col min="262" max="262" width="9.42578125" style="7" customWidth="1"/>
    <col min="263" max="263" width="10.42578125" style="7" customWidth="1"/>
    <col min="264" max="264" width="9.42578125" style="7" bestFit="1" customWidth="1"/>
    <col min="265" max="265" width="9.42578125" style="7" customWidth="1"/>
    <col min="266" max="267" width="10.5703125" style="7" customWidth="1"/>
    <col min="268" max="269" width="11.28515625" style="7" customWidth="1"/>
    <col min="270" max="270" width="9.42578125" style="7" customWidth="1"/>
    <col min="271" max="271" width="10" style="7" customWidth="1"/>
    <col min="272" max="272" width="10.7109375" style="7" customWidth="1"/>
    <col min="273" max="273" width="6.7109375" style="7" customWidth="1"/>
    <col min="274" max="274" width="9.140625" style="7"/>
    <col min="275" max="275" width="9.5703125" style="7" customWidth="1"/>
    <col min="276" max="276" width="9" style="7" customWidth="1"/>
    <col min="277" max="277" width="11.140625" style="7" customWidth="1"/>
    <col min="278" max="278" width="11.28515625" style="7" customWidth="1"/>
    <col min="279" max="279" width="10.42578125" style="7" customWidth="1"/>
    <col min="280" max="280" width="11.85546875" style="7" customWidth="1"/>
    <col min="281" max="281" width="11" style="7" customWidth="1"/>
    <col min="282" max="282" width="7.85546875" style="7" customWidth="1"/>
    <col min="283" max="283" width="8" style="7" customWidth="1"/>
    <col min="284" max="286" width="6.7109375" style="7" customWidth="1"/>
    <col min="287" max="512" width="9.140625" style="7"/>
    <col min="513" max="513" width="6.7109375" style="7" customWidth="1"/>
    <col min="514" max="514" width="26" style="7" customWidth="1"/>
    <col min="515" max="516" width="6.7109375" style="7" customWidth="1"/>
    <col min="517" max="517" width="10.42578125" style="7" customWidth="1"/>
    <col min="518" max="518" width="9.42578125" style="7" customWidth="1"/>
    <col min="519" max="519" width="10.42578125" style="7" customWidth="1"/>
    <col min="520" max="520" width="9.42578125" style="7" bestFit="1" customWidth="1"/>
    <col min="521" max="521" width="9.42578125" style="7" customWidth="1"/>
    <col min="522" max="523" width="10.5703125" style="7" customWidth="1"/>
    <col min="524" max="525" width="11.28515625" style="7" customWidth="1"/>
    <col min="526" max="526" width="9.42578125" style="7" customWidth="1"/>
    <col min="527" max="527" width="10" style="7" customWidth="1"/>
    <col min="528" max="528" width="10.7109375" style="7" customWidth="1"/>
    <col min="529" max="529" width="6.7109375" style="7" customWidth="1"/>
    <col min="530" max="530" width="9.140625" style="7"/>
    <col min="531" max="531" width="9.5703125" style="7" customWidth="1"/>
    <col min="532" max="532" width="9" style="7" customWidth="1"/>
    <col min="533" max="533" width="11.140625" style="7" customWidth="1"/>
    <col min="534" max="534" width="11.28515625" style="7" customWidth="1"/>
    <col min="535" max="535" width="10.42578125" style="7" customWidth="1"/>
    <col min="536" max="536" width="11.85546875" style="7" customWidth="1"/>
    <col min="537" max="537" width="11" style="7" customWidth="1"/>
    <col min="538" max="538" width="7.85546875" style="7" customWidth="1"/>
    <col min="539" max="539" width="8" style="7" customWidth="1"/>
    <col min="540" max="542" width="6.7109375" style="7" customWidth="1"/>
    <col min="543" max="768" width="9.140625" style="7"/>
    <col min="769" max="769" width="6.7109375" style="7" customWidth="1"/>
    <col min="770" max="770" width="26" style="7" customWidth="1"/>
    <col min="771" max="772" width="6.7109375" style="7" customWidth="1"/>
    <col min="773" max="773" width="10.42578125" style="7" customWidth="1"/>
    <col min="774" max="774" width="9.42578125" style="7" customWidth="1"/>
    <col min="775" max="775" width="10.42578125" style="7" customWidth="1"/>
    <col min="776" max="776" width="9.42578125" style="7" bestFit="1" customWidth="1"/>
    <col min="777" max="777" width="9.42578125" style="7" customWidth="1"/>
    <col min="778" max="779" width="10.5703125" style="7" customWidth="1"/>
    <col min="780" max="781" width="11.28515625" style="7" customWidth="1"/>
    <col min="782" max="782" width="9.42578125" style="7" customWidth="1"/>
    <col min="783" max="783" width="10" style="7" customWidth="1"/>
    <col min="784" max="784" width="10.7109375" style="7" customWidth="1"/>
    <col min="785" max="785" width="6.7109375" style="7" customWidth="1"/>
    <col min="786" max="786" width="9.140625" style="7"/>
    <col min="787" max="787" width="9.5703125" style="7" customWidth="1"/>
    <col min="788" max="788" width="9" style="7" customWidth="1"/>
    <col min="789" max="789" width="11.140625" style="7" customWidth="1"/>
    <col min="790" max="790" width="11.28515625" style="7" customWidth="1"/>
    <col min="791" max="791" width="10.42578125" style="7" customWidth="1"/>
    <col min="792" max="792" width="11.85546875" style="7" customWidth="1"/>
    <col min="793" max="793" width="11" style="7" customWidth="1"/>
    <col min="794" max="794" width="7.85546875" style="7" customWidth="1"/>
    <col min="795" max="795" width="8" style="7" customWidth="1"/>
    <col min="796" max="798" width="6.7109375" style="7" customWidth="1"/>
    <col min="799" max="1024" width="9.140625" style="7"/>
    <col min="1025" max="1025" width="6.7109375" style="7" customWidth="1"/>
    <col min="1026" max="1026" width="26" style="7" customWidth="1"/>
    <col min="1027" max="1028" width="6.7109375" style="7" customWidth="1"/>
    <col min="1029" max="1029" width="10.42578125" style="7" customWidth="1"/>
    <col min="1030" max="1030" width="9.42578125" style="7" customWidth="1"/>
    <col min="1031" max="1031" width="10.42578125" style="7" customWidth="1"/>
    <col min="1032" max="1032" width="9.42578125" style="7" bestFit="1" customWidth="1"/>
    <col min="1033" max="1033" width="9.42578125" style="7" customWidth="1"/>
    <col min="1034" max="1035" width="10.5703125" style="7" customWidth="1"/>
    <col min="1036" max="1037" width="11.28515625" style="7" customWidth="1"/>
    <col min="1038" max="1038" width="9.42578125" style="7" customWidth="1"/>
    <col min="1039" max="1039" width="10" style="7" customWidth="1"/>
    <col min="1040" max="1040" width="10.7109375" style="7" customWidth="1"/>
    <col min="1041" max="1041" width="6.7109375" style="7" customWidth="1"/>
    <col min="1042" max="1042" width="9.140625" style="7"/>
    <col min="1043" max="1043" width="9.5703125" style="7" customWidth="1"/>
    <col min="1044" max="1044" width="9" style="7" customWidth="1"/>
    <col min="1045" max="1045" width="11.140625" style="7" customWidth="1"/>
    <col min="1046" max="1046" width="11.28515625" style="7" customWidth="1"/>
    <col min="1047" max="1047" width="10.42578125" style="7" customWidth="1"/>
    <col min="1048" max="1048" width="11.85546875" style="7" customWidth="1"/>
    <col min="1049" max="1049" width="11" style="7" customWidth="1"/>
    <col min="1050" max="1050" width="7.85546875" style="7" customWidth="1"/>
    <col min="1051" max="1051" width="8" style="7" customWidth="1"/>
    <col min="1052" max="1054" width="6.7109375" style="7" customWidth="1"/>
    <col min="1055" max="1280" width="9.140625" style="7"/>
    <col min="1281" max="1281" width="6.7109375" style="7" customWidth="1"/>
    <col min="1282" max="1282" width="26" style="7" customWidth="1"/>
    <col min="1283" max="1284" width="6.7109375" style="7" customWidth="1"/>
    <col min="1285" max="1285" width="10.42578125" style="7" customWidth="1"/>
    <col min="1286" max="1286" width="9.42578125" style="7" customWidth="1"/>
    <col min="1287" max="1287" width="10.42578125" style="7" customWidth="1"/>
    <col min="1288" max="1288" width="9.42578125" style="7" bestFit="1" customWidth="1"/>
    <col min="1289" max="1289" width="9.42578125" style="7" customWidth="1"/>
    <col min="1290" max="1291" width="10.5703125" style="7" customWidth="1"/>
    <col min="1292" max="1293" width="11.28515625" style="7" customWidth="1"/>
    <col min="1294" max="1294" width="9.42578125" style="7" customWidth="1"/>
    <col min="1295" max="1295" width="10" style="7" customWidth="1"/>
    <col min="1296" max="1296" width="10.7109375" style="7" customWidth="1"/>
    <col min="1297" max="1297" width="6.7109375" style="7" customWidth="1"/>
    <col min="1298" max="1298" width="9.140625" style="7"/>
    <col min="1299" max="1299" width="9.5703125" style="7" customWidth="1"/>
    <col min="1300" max="1300" width="9" style="7" customWidth="1"/>
    <col min="1301" max="1301" width="11.140625" style="7" customWidth="1"/>
    <col min="1302" max="1302" width="11.28515625" style="7" customWidth="1"/>
    <col min="1303" max="1303" width="10.42578125" style="7" customWidth="1"/>
    <col min="1304" max="1304" width="11.85546875" style="7" customWidth="1"/>
    <col min="1305" max="1305" width="11" style="7" customWidth="1"/>
    <col min="1306" max="1306" width="7.85546875" style="7" customWidth="1"/>
    <col min="1307" max="1307" width="8" style="7" customWidth="1"/>
    <col min="1308" max="1310" width="6.7109375" style="7" customWidth="1"/>
    <col min="1311" max="1536" width="9.140625" style="7"/>
    <col min="1537" max="1537" width="6.7109375" style="7" customWidth="1"/>
    <col min="1538" max="1538" width="26" style="7" customWidth="1"/>
    <col min="1539" max="1540" width="6.7109375" style="7" customWidth="1"/>
    <col min="1541" max="1541" width="10.42578125" style="7" customWidth="1"/>
    <col min="1542" max="1542" width="9.42578125" style="7" customWidth="1"/>
    <col min="1543" max="1543" width="10.42578125" style="7" customWidth="1"/>
    <col min="1544" max="1544" width="9.42578125" style="7" bestFit="1" customWidth="1"/>
    <col min="1545" max="1545" width="9.42578125" style="7" customWidth="1"/>
    <col min="1546" max="1547" width="10.5703125" style="7" customWidth="1"/>
    <col min="1548" max="1549" width="11.28515625" style="7" customWidth="1"/>
    <col min="1550" max="1550" width="9.42578125" style="7" customWidth="1"/>
    <col min="1551" max="1551" width="10" style="7" customWidth="1"/>
    <col min="1552" max="1552" width="10.7109375" style="7" customWidth="1"/>
    <col min="1553" max="1553" width="6.7109375" style="7" customWidth="1"/>
    <col min="1554" max="1554" width="9.140625" style="7"/>
    <col min="1555" max="1555" width="9.5703125" style="7" customWidth="1"/>
    <col min="1556" max="1556" width="9" style="7" customWidth="1"/>
    <col min="1557" max="1557" width="11.140625" style="7" customWidth="1"/>
    <col min="1558" max="1558" width="11.28515625" style="7" customWidth="1"/>
    <col min="1559" max="1559" width="10.42578125" style="7" customWidth="1"/>
    <col min="1560" max="1560" width="11.85546875" style="7" customWidth="1"/>
    <col min="1561" max="1561" width="11" style="7" customWidth="1"/>
    <col min="1562" max="1562" width="7.85546875" style="7" customWidth="1"/>
    <col min="1563" max="1563" width="8" style="7" customWidth="1"/>
    <col min="1564" max="1566" width="6.7109375" style="7" customWidth="1"/>
    <col min="1567" max="1792" width="9.140625" style="7"/>
    <col min="1793" max="1793" width="6.7109375" style="7" customWidth="1"/>
    <col min="1794" max="1794" width="26" style="7" customWidth="1"/>
    <col min="1795" max="1796" width="6.7109375" style="7" customWidth="1"/>
    <col min="1797" max="1797" width="10.42578125" style="7" customWidth="1"/>
    <col min="1798" max="1798" width="9.42578125" style="7" customWidth="1"/>
    <col min="1799" max="1799" width="10.42578125" style="7" customWidth="1"/>
    <col min="1800" max="1800" width="9.42578125" style="7" bestFit="1" customWidth="1"/>
    <col min="1801" max="1801" width="9.42578125" style="7" customWidth="1"/>
    <col min="1802" max="1803" width="10.5703125" style="7" customWidth="1"/>
    <col min="1804" max="1805" width="11.28515625" style="7" customWidth="1"/>
    <col min="1806" max="1806" width="9.42578125" style="7" customWidth="1"/>
    <col min="1807" max="1807" width="10" style="7" customWidth="1"/>
    <col min="1808" max="1808" width="10.7109375" style="7" customWidth="1"/>
    <col min="1809" max="1809" width="6.7109375" style="7" customWidth="1"/>
    <col min="1810" max="1810" width="9.140625" style="7"/>
    <col min="1811" max="1811" width="9.5703125" style="7" customWidth="1"/>
    <col min="1812" max="1812" width="9" style="7" customWidth="1"/>
    <col min="1813" max="1813" width="11.140625" style="7" customWidth="1"/>
    <col min="1814" max="1814" width="11.28515625" style="7" customWidth="1"/>
    <col min="1815" max="1815" width="10.42578125" style="7" customWidth="1"/>
    <col min="1816" max="1816" width="11.85546875" style="7" customWidth="1"/>
    <col min="1817" max="1817" width="11" style="7" customWidth="1"/>
    <col min="1818" max="1818" width="7.85546875" style="7" customWidth="1"/>
    <col min="1819" max="1819" width="8" style="7" customWidth="1"/>
    <col min="1820" max="1822" width="6.7109375" style="7" customWidth="1"/>
    <col min="1823" max="2048" width="9.140625" style="7"/>
    <col min="2049" max="2049" width="6.7109375" style="7" customWidth="1"/>
    <col min="2050" max="2050" width="26" style="7" customWidth="1"/>
    <col min="2051" max="2052" width="6.7109375" style="7" customWidth="1"/>
    <col min="2053" max="2053" width="10.42578125" style="7" customWidth="1"/>
    <col min="2054" max="2054" width="9.42578125" style="7" customWidth="1"/>
    <col min="2055" max="2055" width="10.42578125" style="7" customWidth="1"/>
    <col min="2056" max="2056" width="9.42578125" style="7" bestFit="1" customWidth="1"/>
    <col min="2057" max="2057" width="9.42578125" style="7" customWidth="1"/>
    <col min="2058" max="2059" width="10.5703125" style="7" customWidth="1"/>
    <col min="2060" max="2061" width="11.28515625" style="7" customWidth="1"/>
    <col min="2062" max="2062" width="9.42578125" style="7" customWidth="1"/>
    <col min="2063" max="2063" width="10" style="7" customWidth="1"/>
    <col min="2064" max="2064" width="10.7109375" style="7" customWidth="1"/>
    <col min="2065" max="2065" width="6.7109375" style="7" customWidth="1"/>
    <col min="2066" max="2066" width="9.140625" style="7"/>
    <col min="2067" max="2067" width="9.5703125" style="7" customWidth="1"/>
    <col min="2068" max="2068" width="9" style="7" customWidth="1"/>
    <col min="2069" max="2069" width="11.140625" style="7" customWidth="1"/>
    <col min="2070" max="2070" width="11.28515625" style="7" customWidth="1"/>
    <col min="2071" max="2071" width="10.42578125" style="7" customWidth="1"/>
    <col min="2072" max="2072" width="11.85546875" style="7" customWidth="1"/>
    <col min="2073" max="2073" width="11" style="7" customWidth="1"/>
    <col min="2074" max="2074" width="7.85546875" style="7" customWidth="1"/>
    <col min="2075" max="2075" width="8" style="7" customWidth="1"/>
    <col min="2076" max="2078" width="6.7109375" style="7" customWidth="1"/>
    <col min="2079" max="2304" width="9.140625" style="7"/>
    <col min="2305" max="2305" width="6.7109375" style="7" customWidth="1"/>
    <col min="2306" max="2306" width="26" style="7" customWidth="1"/>
    <col min="2307" max="2308" width="6.7109375" style="7" customWidth="1"/>
    <col min="2309" max="2309" width="10.42578125" style="7" customWidth="1"/>
    <col min="2310" max="2310" width="9.42578125" style="7" customWidth="1"/>
    <col min="2311" max="2311" width="10.42578125" style="7" customWidth="1"/>
    <col min="2312" max="2312" width="9.42578125" style="7" bestFit="1" customWidth="1"/>
    <col min="2313" max="2313" width="9.42578125" style="7" customWidth="1"/>
    <col min="2314" max="2315" width="10.5703125" style="7" customWidth="1"/>
    <col min="2316" max="2317" width="11.28515625" style="7" customWidth="1"/>
    <col min="2318" max="2318" width="9.42578125" style="7" customWidth="1"/>
    <col min="2319" max="2319" width="10" style="7" customWidth="1"/>
    <col min="2320" max="2320" width="10.7109375" style="7" customWidth="1"/>
    <col min="2321" max="2321" width="6.7109375" style="7" customWidth="1"/>
    <col min="2322" max="2322" width="9.140625" style="7"/>
    <col min="2323" max="2323" width="9.5703125" style="7" customWidth="1"/>
    <col min="2324" max="2324" width="9" style="7" customWidth="1"/>
    <col min="2325" max="2325" width="11.140625" style="7" customWidth="1"/>
    <col min="2326" max="2326" width="11.28515625" style="7" customWidth="1"/>
    <col min="2327" max="2327" width="10.42578125" style="7" customWidth="1"/>
    <col min="2328" max="2328" width="11.85546875" style="7" customWidth="1"/>
    <col min="2329" max="2329" width="11" style="7" customWidth="1"/>
    <col min="2330" max="2330" width="7.85546875" style="7" customWidth="1"/>
    <col min="2331" max="2331" width="8" style="7" customWidth="1"/>
    <col min="2332" max="2334" width="6.7109375" style="7" customWidth="1"/>
    <col min="2335" max="2560" width="9.140625" style="7"/>
    <col min="2561" max="2561" width="6.7109375" style="7" customWidth="1"/>
    <col min="2562" max="2562" width="26" style="7" customWidth="1"/>
    <col min="2563" max="2564" width="6.7109375" style="7" customWidth="1"/>
    <col min="2565" max="2565" width="10.42578125" style="7" customWidth="1"/>
    <col min="2566" max="2566" width="9.42578125" style="7" customWidth="1"/>
    <col min="2567" max="2567" width="10.42578125" style="7" customWidth="1"/>
    <col min="2568" max="2568" width="9.42578125" style="7" bestFit="1" customWidth="1"/>
    <col min="2569" max="2569" width="9.42578125" style="7" customWidth="1"/>
    <col min="2570" max="2571" width="10.5703125" style="7" customWidth="1"/>
    <col min="2572" max="2573" width="11.28515625" style="7" customWidth="1"/>
    <col min="2574" max="2574" width="9.42578125" style="7" customWidth="1"/>
    <col min="2575" max="2575" width="10" style="7" customWidth="1"/>
    <col min="2576" max="2576" width="10.7109375" style="7" customWidth="1"/>
    <col min="2577" max="2577" width="6.7109375" style="7" customWidth="1"/>
    <col min="2578" max="2578" width="9.140625" style="7"/>
    <col min="2579" max="2579" width="9.5703125" style="7" customWidth="1"/>
    <col min="2580" max="2580" width="9" style="7" customWidth="1"/>
    <col min="2581" max="2581" width="11.140625" style="7" customWidth="1"/>
    <col min="2582" max="2582" width="11.28515625" style="7" customWidth="1"/>
    <col min="2583" max="2583" width="10.42578125" style="7" customWidth="1"/>
    <col min="2584" max="2584" width="11.85546875" style="7" customWidth="1"/>
    <col min="2585" max="2585" width="11" style="7" customWidth="1"/>
    <col min="2586" max="2586" width="7.85546875" style="7" customWidth="1"/>
    <col min="2587" max="2587" width="8" style="7" customWidth="1"/>
    <col min="2588" max="2590" width="6.7109375" style="7" customWidth="1"/>
    <col min="2591" max="2816" width="9.140625" style="7"/>
    <col min="2817" max="2817" width="6.7109375" style="7" customWidth="1"/>
    <col min="2818" max="2818" width="26" style="7" customWidth="1"/>
    <col min="2819" max="2820" width="6.7109375" style="7" customWidth="1"/>
    <col min="2821" max="2821" width="10.42578125" style="7" customWidth="1"/>
    <col min="2822" max="2822" width="9.42578125" style="7" customWidth="1"/>
    <col min="2823" max="2823" width="10.42578125" style="7" customWidth="1"/>
    <col min="2824" max="2824" width="9.42578125" style="7" bestFit="1" customWidth="1"/>
    <col min="2825" max="2825" width="9.42578125" style="7" customWidth="1"/>
    <col min="2826" max="2827" width="10.5703125" style="7" customWidth="1"/>
    <col min="2828" max="2829" width="11.28515625" style="7" customWidth="1"/>
    <col min="2830" max="2830" width="9.42578125" style="7" customWidth="1"/>
    <col min="2831" max="2831" width="10" style="7" customWidth="1"/>
    <col min="2832" max="2832" width="10.7109375" style="7" customWidth="1"/>
    <col min="2833" max="2833" width="6.7109375" style="7" customWidth="1"/>
    <col min="2834" max="2834" width="9.140625" style="7"/>
    <col min="2835" max="2835" width="9.5703125" style="7" customWidth="1"/>
    <col min="2836" max="2836" width="9" style="7" customWidth="1"/>
    <col min="2837" max="2837" width="11.140625" style="7" customWidth="1"/>
    <col min="2838" max="2838" width="11.28515625" style="7" customWidth="1"/>
    <col min="2839" max="2839" width="10.42578125" style="7" customWidth="1"/>
    <col min="2840" max="2840" width="11.85546875" style="7" customWidth="1"/>
    <col min="2841" max="2841" width="11" style="7" customWidth="1"/>
    <col min="2842" max="2842" width="7.85546875" style="7" customWidth="1"/>
    <col min="2843" max="2843" width="8" style="7" customWidth="1"/>
    <col min="2844" max="2846" width="6.7109375" style="7" customWidth="1"/>
    <col min="2847" max="3072" width="9.140625" style="7"/>
    <col min="3073" max="3073" width="6.7109375" style="7" customWidth="1"/>
    <col min="3074" max="3074" width="26" style="7" customWidth="1"/>
    <col min="3075" max="3076" width="6.7109375" style="7" customWidth="1"/>
    <col min="3077" max="3077" width="10.42578125" style="7" customWidth="1"/>
    <col min="3078" max="3078" width="9.42578125" style="7" customWidth="1"/>
    <col min="3079" max="3079" width="10.42578125" style="7" customWidth="1"/>
    <col min="3080" max="3080" width="9.42578125" style="7" bestFit="1" customWidth="1"/>
    <col min="3081" max="3081" width="9.42578125" style="7" customWidth="1"/>
    <col min="3082" max="3083" width="10.5703125" style="7" customWidth="1"/>
    <col min="3084" max="3085" width="11.28515625" style="7" customWidth="1"/>
    <col min="3086" max="3086" width="9.42578125" style="7" customWidth="1"/>
    <col min="3087" max="3087" width="10" style="7" customWidth="1"/>
    <col min="3088" max="3088" width="10.7109375" style="7" customWidth="1"/>
    <col min="3089" max="3089" width="6.7109375" style="7" customWidth="1"/>
    <col min="3090" max="3090" width="9.140625" style="7"/>
    <col min="3091" max="3091" width="9.5703125" style="7" customWidth="1"/>
    <col min="3092" max="3092" width="9" style="7" customWidth="1"/>
    <col min="3093" max="3093" width="11.140625" style="7" customWidth="1"/>
    <col min="3094" max="3094" width="11.28515625" style="7" customWidth="1"/>
    <col min="3095" max="3095" width="10.42578125" style="7" customWidth="1"/>
    <col min="3096" max="3096" width="11.85546875" style="7" customWidth="1"/>
    <col min="3097" max="3097" width="11" style="7" customWidth="1"/>
    <col min="3098" max="3098" width="7.85546875" style="7" customWidth="1"/>
    <col min="3099" max="3099" width="8" style="7" customWidth="1"/>
    <col min="3100" max="3102" width="6.7109375" style="7" customWidth="1"/>
    <col min="3103" max="3328" width="9.140625" style="7"/>
    <col min="3329" max="3329" width="6.7109375" style="7" customWidth="1"/>
    <col min="3330" max="3330" width="26" style="7" customWidth="1"/>
    <col min="3331" max="3332" width="6.7109375" style="7" customWidth="1"/>
    <col min="3333" max="3333" width="10.42578125" style="7" customWidth="1"/>
    <col min="3334" max="3334" width="9.42578125" style="7" customWidth="1"/>
    <col min="3335" max="3335" width="10.42578125" style="7" customWidth="1"/>
    <col min="3336" max="3336" width="9.42578125" style="7" bestFit="1" customWidth="1"/>
    <col min="3337" max="3337" width="9.42578125" style="7" customWidth="1"/>
    <col min="3338" max="3339" width="10.5703125" style="7" customWidth="1"/>
    <col min="3340" max="3341" width="11.28515625" style="7" customWidth="1"/>
    <col min="3342" max="3342" width="9.42578125" style="7" customWidth="1"/>
    <col min="3343" max="3343" width="10" style="7" customWidth="1"/>
    <col min="3344" max="3344" width="10.7109375" style="7" customWidth="1"/>
    <col min="3345" max="3345" width="6.7109375" style="7" customWidth="1"/>
    <col min="3346" max="3346" width="9.140625" style="7"/>
    <col min="3347" max="3347" width="9.5703125" style="7" customWidth="1"/>
    <col min="3348" max="3348" width="9" style="7" customWidth="1"/>
    <col min="3349" max="3349" width="11.140625" style="7" customWidth="1"/>
    <col min="3350" max="3350" width="11.28515625" style="7" customWidth="1"/>
    <col min="3351" max="3351" width="10.42578125" style="7" customWidth="1"/>
    <col min="3352" max="3352" width="11.85546875" style="7" customWidth="1"/>
    <col min="3353" max="3353" width="11" style="7" customWidth="1"/>
    <col min="3354" max="3354" width="7.85546875" style="7" customWidth="1"/>
    <col min="3355" max="3355" width="8" style="7" customWidth="1"/>
    <col min="3356" max="3358" width="6.7109375" style="7" customWidth="1"/>
    <col min="3359" max="3584" width="9.140625" style="7"/>
    <col min="3585" max="3585" width="6.7109375" style="7" customWidth="1"/>
    <col min="3586" max="3586" width="26" style="7" customWidth="1"/>
    <col min="3587" max="3588" width="6.7109375" style="7" customWidth="1"/>
    <col min="3589" max="3589" width="10.42578125" style="7" customWidth="1"/>
    <col min="3590" max="3590" width="9.42578125" style="7" customWidth="1"/>
    <col min="3591" max="3591" width="10.42578125" style="7" customWidth="1"/>
    <col min="3592" max="3592" width="9.42578125" style="7" bestFit="1" customWidth="1"/>
    <col min="3593" max="3593" width="9.42578125" style="7" customWidth="1"/>
    <col min="3594" max="3595" width="10.5703125" style="7" customWidth="1"/>
    <col min="3596" max="3597" width="11.28515625" style="7" customWidth="1"/>
    <col min="3598" max="3598" width="9.42578125" style="7" customWidth="1"/>
    <col min="3599" max="3599" width="10" style="7" customWidth="1"/>
    <col min="3600" max="3600" width="10.7109375" style="7" customWidth="1"/>
    <col min="3601" max="3601" width="6.7109375" style="7" customWidth="1"/>
    <col min="3602" max="3602" width="9.140625" style="7"/>
    <col min="3603" max="3603" width="9.5703125" style="7" customWidth="1"/>
    <col min="3604" max="3604" width="9" style="7" customWidth="1"/>
    <col min="3605" max="3605" width="11.140625" style="7" customWidth="1"/>
    <col min="3606" max="3606" width="11.28515625" style="7" customWidth="1"/>
    <col min="3607" max="3607" width="10.42578125" style="7" customWidth="1"/>
    <col min="3608" max="3608" width="11.85546875" style="7" customWidth="1"/>
    <col min="3609" max="3609" width="11" style="7" customWidth="1"/>
    <col min="3610" max="3610" width="7.85546875" style="7" customWidth="1"/>
    <col min="3611" max="3611" width="8" style="7" customWidth="1"/>
    <col min="3612" max="3614" width="6.7109375" style="7" customWidth="1"/>
    <col min="3615" max="3840" width="9.140625" style="7"/>
    <col min="3841" max="3841" width="6.7109375" style="7" customWidth="1"/>
    <col min="3842" max="3842" width="26" style="7" customWidth="1"/>
    <col min="3843" max="3844" width="6.7109375" style="7" customWidth="1"/>
    <col min="3845" max="3845" width="10.42578125" style="7" customWidth="1"/>
    <col min="3846" max="3846" width="9.42578125" style="7" customWidth="1"/>
    <col min="3847" max="3847" width="10.42578125" style="7" customWidth="1"/>
    <col min="3848" max="3848" width="9.42578125" style="7" bestFit="1" customWidth="1"/>
    <col min="3849" max="3849" width="9.42578125" style="7" customWidth="1"/>
    <col min="3850" max="3851" width="10.5703125" style="7" customWidth="1"/>
    <col min="3852" max="3853" width="11.28515625" style="7" customWidth="1"/>
    <col min="3854" max="3854" width="9.42578125" style="7" customWidth="1"/>
    <col min="3855" max="3855" width="10" style="7" customWidth="1"/>
    <col min="3856" max="3856" width="10.7109375" style="7" customWidth="1"/>
    <col min="3857" max="3857" width="6.7109375" style="7" customWidth="1"/>
    <col min="3858" max="3858" width="9.140625" style="7"/>
    <col min="3859" max="3859" width="9.5703125" style="7" customWidth="1"/>
    <col min="3860" max="3860" width="9" style="7" customWidth="1"/>
    <col min="3861" max="3861" width="11.140625" style="7" customWidth="1"/>
    <col min="3862" max="3862" width="11.28515625" style="7" customWidth="1"/>
    <col min="3863" max="3863" width="10.42578125" style="7" customWidth="1"/>
    <col min="3864" max="3864" width="11.85546875" style="7" customWidth="1"/>
    <col min="3865" max="3865" width="11" style="7" customWidth="1"/>
    <col min="3866" max="3866" width="7.85546875" style="7" customWidth="1"/>
    <col min="3867" max="3867" width="8" style="7" customWidth="1"/>
    <col min="3868" max="3870" width="6.7109375" style="7" customWidth="1"/>
    <col min="3871" max="4096" width="9.140625" style="7"/>
    <col min="4097" max="4097" width="6.7109375" style="7" customWidth="1"/>
    <col min="4098" max="4098" width="26" style="7" customWidth="1"/>
    <col min="4099" max="4100" width="6.7109375" style="7" customWidth="1"/>
    <col min="4101" max="4101" width="10.42578125" style="7" customWidth="1"/>
    <col min="4102" max="4102" width="9.42578125" style="7" customWidth="1"/>
    <col min="4103" max="4103" width="10.42578125" style="7" customWidth="1"/>
    <col min="4104" max="4104" width="9.42578125" style="7" bestFit="1" customWidth="1"/>
    <col min="4105" max="4105" width="9.42578125" style="7" customWidth="1"/>
    <col min="4106" max="4107" width="10.5703125" style="7" customWidth="1"/>
    <col min="4108" max="4109" width="11.28515625" style="7" customWidth="1"/>
    <col min="4110" max="4110" width="9.42578125" style="7" customWidth="1"/>
    <col min="4111" max="4111" width="10" style="7" customWidth="1"/>
    <col min="4112" max="4112" width="10.7109375" style="7" customWidth="1"/>
    <col min="4113" max="4113" width="6.7109375" style="7" customWidth="1"/>
    <col min="4114" max="4114" width="9.140625" style="7"/>
    <col min="4115" max="4115" width="9.5703125" style="7" customWidth="1"/>
    <col min="4116" max="4116" width="9" style="7" customWidth="1"/>
    <col min="4117" max="4117" width="11.140625" style="7" customWidth="1"/>
    <col min="4118" max="4118" width="11.28515625" style="7" customWidth="1"/>
    <col min="4119" max="4119" width="10.42578125" style="7" customWidth="1"/>
    <col min="4120" max="4120" width="11.85546875" style="7" customWidth="1"/>
    <col min="4121" max="4121" width="11" style="7" customWidth="1"/>
    <col min="4122" max="4122" width="7.85546875" style="7" customWidth="1"/>
    <col min="4123" max="4123" width="8" style="7" customWidth="1"/>
    <col min="4124" max="4126" width="6.7109375" style="7" customWidth="1"/>
    <col min="4127" max="4352" width="9.140625" style="7"/>
    <col min="4353" max="4353" width="6.7109375" style="7" customWidth="1"/>
    <col min="4354" max="4354" width="26" style="7" customWidth="1"/>
    <col min="4355" max="4356" width="6.7109375" style="7" customWidth="1"/>
    <col min="4357" max="4357" width="10.42578125" style="7" customWidth="1"/>
    <col min="4358" max="4358" width="9.42578125" style="7" customWidth="1"/>
    <col min="4359" max="4359" width="10.42578125" style="7" customWidth="1"/>
    <col min="4360" max="4360" width="9.42578125" style="7" bestFit="1" customWidth="1"/>
    <col min="4361" max="4361" width="9.42578125" style="7" customWidth="1"/>
    <col min="4362" max="4363" width="10.5703125" style="7" customWidth="1"/>
    <col min="4364" max="4365" width="11.28515625" style="7" customWidth="1"/>
    <col min="4366" max="4366" width="9.42578125" style="7" customWidth="1"/>
    <col min="4367" max="4367" width="10" style="7" customWidth="1"/>
    <col min="4368" max="4368" width="10.7109375" style="7" customWidth="1"/>
    <col min="4369" max="4369" width="6.7109375" style="7" customWidth="1"/>
    <col min="4370" max="4370" width="9.140625" style="7"/>
    <col min="4371" max="4371" width="9.5703125" style="7" customWidth="1"/>
    <col min="4372" max="4372" width="9" style="7" customWidth="1"/>
    <col min="4373" max="4373" width="11.140625" style="7" customWidth="1"/>
    <col min="4374" max="4374" width="11.28515625" style="7" customWidth="1"/>
    <col min="4375" max="4375" width="10.42578125" style="7" customWidth="1"/>
    <col min="4376" max="4376" width="11.85546875" style="7" customWidth="1"/>
    <col min="4377" max="4377" width="11" style="7" customWidth="1"/>
    <col min="4378" max="4378" width="7.85546875" style="7" customWidth="1"/>
    <col min="4379" max="4379" width="8" style="7" customWidth="1"/>
    <col min="4380" max="4382" width="6.7109375" style="7" customWidth="1"/>
    <col min="4383" max="4608" width="9.140625" style="7"/>
    <col min="4609" max="4609" width="6.7109375" style="7" customWidth="1"/>
    <col min="4610" max="4610" width="26" style="7" customWidth="1"/>
    <col min="4611" max="4612" width="6.7109375" style="7" customWidth="1"/>
    <col min="4613" max="4613" width="10.42578125" style="7" customWidth="1"/>
    <col min="4614" max="4614" width="9.42578125" style="7" customWidth="1"/>
    <col min="4615" max="4615" width="10.42578125" style="7" customWidth="1"/>
    <col min="4616" max="4616" width="9.42578125" style="7" bestFit="1" customWidth="1"/>
    <col min="4617" max="4617" width="9.42578125" style="7" customWidth="1"/>
    <col min="4618" max="4619" width="10.5703125" style="7" customWidth="1"/>
    <col min="4620" max="4621" width="11.28515625" style="7" customWidth="1"/>
    <col min="4622" max="4622" width="9.42578125" style="7" customWidth="1"/>
    <col min="4623" max="4623" width="10" style="7" customWidth="1"/>
    <col min="4624" max="4624" width="10.7109375" style="7" customWidth="1"/>
    <col min="4625" max="4625" width="6.7109375" style="7" customWidth="1"/>
    <col min="4626" max="4626" width="9.140625" style="7"/>
    <col min="4627" max="4627" width="9.5703125" style="7" customWidth="1"/>
    <col min="4628" max="4628" width="9" style="7" customWidth="1"/>
    <col min="4629" max="4629" width="11.140625" style="7" customWidth="1"/>
    <col min="4630" max="4630" width="11.28515625" style="7" customWidth="1"/>
    <col min="4631" max="4631" width="10.42578125" style="7" customWidth="1"/>
    <col min="4632" max="4632" width="11.85546875" style="7" customWidth="1"/>
    <col min="4633" max="4633" width="11" style="7" customWidth="1"/>
    <col min="4634" max="4634" width="7.85546875" style="7" customWidth="1"/>
    <col min="4635" max="4635" width="8" style="7" customWidth="1"/>
    <col min="4636" max="4638" width="6.7109375" style="7" customWidth="1"/>
    <col min="4639" max="4864" width="9.140625" style="7"/>
    <col min="4865" max="4865" width="6.7109375" style="7" customWidth="1"/>
    <col min="4866" max="4866" width="26" style="7" customWidth="1"/>
    <col min="4867" max="4868" width="6.7109375" style="7" customWidth="1"/>
    <col min="4869" max="4869" width="10.42578125" style="7" customWidth="1"/>
    <col min="4870" max="4870" width="9.42578125" style="7" customWidth="1"/>
    <col min="4871" max="4871" width="10.42578125" style="7" customWidth="1"/>
    <col min="4872" max="4872" width="9.42578125" style="7" bestFit="1" customWidth="1"/>
    <col min="4873" max="4873" width="9.42578125" style="7" customWidth="1"/>
    <col min="4874" max="4875" width="10.5703125" style="7" customWidth="1"/>
    <col min="4876" max="4877" width="11.28515625" style="7" customWidth="1"/>
    <col min="4878" max="4878" width="9.42578125" style="7" customWidth="1"/>
    <col min="4879" max="4879" width="10" style="7" customWidth="1"/>
    <col min="4880" max="4880" width="10.7109375" style="7" customWidth="1"/>
    <col min="4881" max="4881" width="6.7109375" style="7" customWidth="1"/>
    <col min="4882" max="4882" width="9.140625" style="7"/>
    <col min="4883" max="4883" width="9.5703125" style="7" customWidth="1"/>
    <col min="4884" max="4884" width="9" style="7" customWidth="1"/>
    <col min="4885" max="4885" width="11.140625" style="7" customWidth="1"/>
    <col min="4886" max="4886" width="11.28515625" style="7" customWidth="1"/>
    <col min="4887" max="4887" width="10.42578125" style="7" customWidth="1"/>
    <col min="4888" max="4888" width="11.85546875" style="7" customWidth="1"/>
    <col min="4889" max="4889" width="11" style="7" customWidth="1"/>
    <col min="4890" max="4890" width="7.85546875" style="7" customWidth="1"/>
    <col min="4891" max="4891" width="8" style="7" customWidth="1"/>
    <col min="4892" max="4894" width="6.7109375" style="7" customWidth="1"/>
    <col min="4895" max="5120" width="9.140625" style="7"/>
    <col min="5121" max="5121" width="6.7109375" style="7" customWidth="1"/>
    <col min="5122" max="5122" width="26" style="7" customWidth="1"/>
    <col min="5123" max="5124" width="6.7109375" style="7" customWidth="1"/>
    <col min="5125" max="5125" width="10.42578125" style="7" customWidth="1"/>
    <col min="5126" max="5126" width="9.42578125" style="7" customWidth="1"/>
    <col min="5127" max="5127" width="10.42578125" style="7" customWidth="1"/>
    <col min="5128" max="5128" width="9.42578125" style="7" bestFit="1" customWidth="1"/>
    <col min="5129" max="5129" width="9.42578125" style="7" customWidth="1"/>
    <col min="5130" max="5131" width="10.5703125" style="7" customWidth="1"/>
    <col min="5132" max="5133" width="11.28515625" style="7" customWidth="1"/>
    <col min="5134" max="5134" width="9.42578125" style="7" customWidth="1"/>
    <col min="5135" max="5135" width="10" style="7" customWidth="1"/>
    <col min="5136" max="5136" width="10.7109375" style="7" customWidth="1"/>
    <col min="5137" max="5137" width="6.7109375" style="7" customWidth="1"/>
    <col min="5138" max="5138" width="9.140625" style="7"/>
    <col min="5139" max="5139" width="9.5703125" style="7" customWidth="1"/>
    <col min="5140" max="5140" width="9" style="7" customWidth="1"/>
    <col min="5141" max="5141" width="11.140625" style="7" customWidth="1"/>
    <col min="5142" max="5142" width="11.28515625" style="7" customWidth="1"/>
    <col min="5143" max="5143" width="10.42578125" style="7" customWidth="1"/>
    <col min="5144" max="5144" width="11.85546875" style="7" customWidth="1"/>
    <col min="5145" max="5145" width="11" style="7" customWidth="1"/>
    <col min="5146" max="5146" width="7.85546875" style="7" customWidth="1"/>
    <col min="5147" max="5147" width="8" style="7" customWidth="1"/>
    <col min="5148" max="5150" width="6.7109375" style="7" customWidth="1"/>
    <col min="5151" max="5376" width="9.140625" style="7"/>
    <col min="5377" max="5377" width="6.7109375" style="7" customWidth="1"/>
    <col min="5378" max="5378" width="26" style="7" customWidth="1"/>
    <col min="5379" max="5380" width="6.7109375" style="7" customWidth="1"/>
    <col min="5381" max="5381" width="10.42578125" style="7" customWidth="1"/>
    <col min="5382" max="5382" width="9.42578125" style="7" customWidth="1"/>
    <col min="5383" max="5383" width="10.42578125" style="7" customWidth="1"/>
    <col min="5384" max="5384" width="9.42578125" style="7" bestFit="1" customWidth="1"/>
    <col min="5385" max="5385" width="9.42578125" style="7" customWidth="1"/>
    <col min="5386" max="5387" width="10.5703125" style="7" customWidth="1"/>
    <col min="5388" max="5389" width="11.28515625" style="7" customWidth="1"/>
    <col min="5390" max="5390" width="9.42578125" style="7" customWidth="1"/>
    <col min="5391" max="5391" width="10" style="7" customWidth="1"/>
    <col min="5392" max="5392" width="10.7109375" style="7" customWidth="1"/>
    <col min="5393" max="5393" width="6.7109375" style="7" customWidth="1"/>
    <col min="5394" max="5394" width="9.140625" style="7"/>
    <col min="5395" max="5395" width="9.5703125" style="7" customWidth="1"/>
    <col min="5396" max="5396" width="9" style="7" customWidth="1"/>
    <col min="5397" max="5397" width="11.140625" style="7" customWidth="1"/>
    <col min="5398" max="5398" width="11.28515625" style="7" customWidth="1"/>
    <col min="5399" max="5399" width="10.42578125" style="7" customWidth="1"/>
    <col min="5400" max="5400" width="11.85546875" style="7" customWidth="1"/>
    <col min="5401" max="5401" width="11" style="7" customWidth="1"/>
    <col min="5402" max="5402" width="7.85546875" style="7" customWidth="1"/>
    <col min="5403" max="5403" width="8" style="7" customWidth="1"/>
    <col min="5404" max="5406" width="6.7109375" style="7" customWidth="1"/>
    <col min="5407" max="5632" width="9.140625" style="7"/>
    <col min="5633" max="5633" width="6.7109375" style="7" customWidth="1"/>
    <col min="5634" max="5634" width="26" style="7" customWidth="1"/>
    <col min="5635" max="5636" width="6.7109375" style="7" customWidth="1"/>
    <col min="5637" max="5637" width="10.42578125" style="7" customWidth="1"/>
    <col min="5638" max="5638" width="9.42578125" style="7" customWidth="1"/>
    <col min="5639" max="5639" width="10.42578125" style="7" customWidth="1"/>
    <col min="5640" max="5640" width="9.42578125" style="7" bestFit="1" customWidth="1"/>
    <col min="5641" max="5641" width="9.42578125" style="7" customWidth="1"/>
    <col min="5642" max="5643" width="10.5703125" style="7" customWidth="1"/>
    <col min="5644" max="5645" width="11.28515625" style="7" customWidth="1"/>
    <col min="5646" max="5646" width="9.42578125" style="7" customWidth="1"/>
    <col min="5647" max="5647" width="10" style="7" customWidth="1"/>
    <col min="5648" max="5648" width="10.7109375" style="7" customWidth="1"/>
    <col min="5649" max="5649" width="6.7109375" style="7" customWidth="1"/>
    <col min="5650" max="5650" width="9.140625" style="7"/>
    <col min="5651" max="5651" width="9.5703125" style="7" customWidth="1"/>
    <col min="5652" max="5652" width="9" style="7" customWidth="1"/>
    <col min="5653" max="5653" width="11.140625" style="7" customWidth="1"/>
    <col min="5654" max="5654" width="11.28515625" style="7" customWidth="1"/>
    <col min="5655" max="5655" width="10.42578125" style="7" customWidth="1"/>
    <col min="5656" max="5656" width="11.85546875" style="7" customWidth="1"/>
    <col min="5657" max="5657" width="11" style="7" customWidth="1"/>
    <col min="5658" max="5658" width="7.85546875" style="7" customWidth="1"/>
    <col min="5659" max="5659" width="8" style="7" customWidth="1"/>
    <col min="5660" max="5662" width="6.7109375" style="7" customWidth="1"/>
    <col min="5663" max="5888" width="9.140625" style="7"/>
    <col min="5889" max="5889" width="6.7109375" style="7" customWidth="1"/>
    <col min="5890" max="5890" width="26" style="7" customWidth="1"/>
    <col min="5891" max="5892" width="6.7109375" style="7" customWidth="1"/>
    <col min="5893" max="5893" width="10.42578125" style="7" customWidth="1"/>
    <col min="5894" max="5894" width="9.42578125" style="7" customWidth="1"/>
    <col min="5895" max="5895" width="10.42578125" style="7" customWidth="1"/>
    <col min="5896" max="5896" width="9.42578125" style="7" bestFit="1" customWidth="1"/>
    <col min="5897" max="5897" width="9.42578125" style="7" customWidth="1"/>
    <col min="5898" max="5899" width="10.5703125" style="7" customWidth="1"/>
    <col min="5900" max="5901" width="11.28515625" style="7" customWidth="1"/>
    <col min="5902" max="5902" width="9.42578125" style="7" customWidth="1"/>
    <col min="5903" max="5903" width="10" style="7" customWidth="1"/>
    <col min="5904" max="5904" width="10.7109375" style="7" customWidth="1"/>
    <col min="5905" max="5905" width="6.7109375" style="7" customWidth="1"/>
    <col min="5906" max="5906" width="9.140625" style="7"/>
    <col min="5907" max="5907" width="9.5703125" style="7" customWidth="1"/>
    <col min="5908" max="5908" width="9" style="7" customWidth="1"/>
    <col min="5909" max="5909" width="11.140625" style="7" customWidth="1"/>
    <col min="5910" max="5910" width="11.28515625" style="7" customWidth="1"/>
    <col min="5911" max="5911" width="10.42578125" style="7" customWidth="1"/>
    <col min="5912" max="5912" width="11.85546875" style="7" customWidth="1"/>
    <col min="5913" max="5913" width="11" style="7" customWidth="1"/>
    <col min="5914" max="5914" width="7.85546875" style="7" customWidth="1"/>
    <col min="5915" max="5915" width="8" style="7" customWidth="1"/>
    <col min="5916" max="5918" width="6.7109375" style="7" customWidth="1"/>
    <col min="5919" max="6144" width="9.140625" style="7"/>
    <col min="6145" max="6145" width="6.7109375" style="7" customWidth="1"/>
    <col min="6146" max="6146" width="26" style="7" customWidth="1"/>
    <col min="6147" max="6148" width="6.7109375" style="7" customWidth="1"/>
    <col min="6149" max="6149" width="10.42578125" style="7" customWidth="1"/>
    <col min="6150" max="6150" width="9.42578125" style="7" customWidth="1"/>
    <col min="6151" max="6151" width="10.42578125" style="7" customWidth="1"/>
    <col min="6152" max="6152" width="9.42578125" style="7" bestFit="1" customWidth="1"/>
    <col min="6153" max="6153" width="9.42578125" style="7" customWidth="1"/>
    <col min="6154" max="6155" width="10.5703125" style="7" customWidth="1"/>
    <col min="6156" max="6157" width="11.28515625" style="7" customWidth="1"/>
    <col min="6158" max="6158" width="9.42578125" style="7" customWidth="1"/>
    <col min="6159" max="6159" width="10" style="7" customWidth="1"/>
    <col min="6160" max="6160" width="10.7109375" style="7" customWidth="1"/>
    <col min="6161" max="6161" width="6.7109375" style="7" customWidth="1"/>
    <col min="6162" max="6162" width="9.140625" style="7"/>
    <col min="6163" max="6163" width="9.5703125" style="7" customWidth="1"/>
    <col min="6164" max="6164" width="9" style="7" customWidth="1"/>
    <col min="6165" max="6165" width="11.140625" style="7" customWidth="1"/>
    <col min="6166" max="6166" width="11.28515625" style="7" customWidth="1"/>
    <col min="6167" max="6167" width="10.42578125" style="7" customWidth="1"/>
    <col min="6168" max="6168" width="11.85546875" style="7" customWidth="1"/>
    <col min="6169" max="6169" width="11" style="7" customWidth="1"/>
    <col min="6170" max="6170" width="7.85546875" style="7" customWidth="1"/>
    <col min="6171" max="6171" width="8" style="7" customWidth="1"/>
    <col min="6172" max="6174" width="6.7109375" style="7" customWidth="1"/>
    <col min="6175" max="6400" width="9.140625" style="7"/>
    <col min="6401" max="6401" width="6.7109375" style="7" customWidth="1"/>
    <col min="6402" max="6402" width="26" style="7" customWidth="1"/>
    <col min="6403" max="6404" width="6.7109375" style="7" customWidth="1"/>
    <col min="6405" max="6405" width="10.42578125" style="7" customWidth="1"/>
    <col min="6406" max="6406" width="9.42578125" style="7" customWidth="1"/>
    <col min="6407" max="6407" width="10.42578125" style="7" customWidth="1"/>
    <col min="6408" max="6408" width="9.42578125" style="7" bestFit="1" customWidth="1"/>
    <col min="6409" max="6409" width="9.42578125" style="7" customWidth="1"/>
    <col min="6410" max="6411" width="10.5703125" style="7" customWidth="1"/>
    <col min="6412" max="6413" width="11.28515625" style="7" customWidth="1"/>
    <col min="6414" max="6414" width="9.42578125" style="7" customWidth="1"/>
    <col min="6415" max="6415" width="10" style="7" customWidth="1"/>
    <col min="6416" max="6416" width="10.7109375" style="7" customWidth="1"/>
    <col min="6417" max="6417" width="6.7109375" style="7" customWidth="1"/>
    <col min="6418" max="6418" width="9.140625" style="7"/>
    <col min="6419" max="6419" width="9.5703125" style="7" customWidth="1"/>
    <col min="6420" max="6420" width="9" style="7" customWidth="1"/>
    <col min="6421" max="6421" width="11.140625" style="7" customWidth="1"/>
    <col min="6422" max="6422" width="11.28515625" style="7" customWidth="1"/>
    <col min="6423" max="6423" width="10.42578125" style="7" customWidth="1"/>
    <col min="6424" max="6424" width="11.85546875" style="7" customWidth="1"/>
    <col min="6425" max="6425" width="11" style="7" customWidth="1"/>
    <col min="6426" max="6426" width="7.85546875" style="7" customWidth="1"/>
    <col min="6427" max="6427" width="8" style="7" customWidth="1"/>
    <col min="6428" max="6430" width="6.7109375" style="7" customWidth="1"/>
    <col min="6431" max="6656" width="9.140625" style="7"/>
    <col min="6657" max="6657" width="6.7109375" style="7" customWidth="1"/>
    <col min="6658" max="6658" width="26" style="7" customWidth="1"/>
    <col min="6659" max="6660" width="6.7109375" style="7" customWidth="1"/>
    <col min="6661" max="6661" width="10.42578125" style="7" customWidth="1"/>
    <col min="6662" max="6662" width="9.42578125" style="7" customWidth="1"/>
    <col min="6663" max="6663" width="10.42578125" style="7" customWidth="1"/>
    <col min="6664" max="6664" width="9.42578125" style="7" bestFit="1" customWidth="1"/>
    <col min="6665" max="6665" width="9.42578125" style="7" customWidth="1"/>
    <col min="6666" max="6667" width="10.5703125" style="7" customWidth="1"/>
    <col min="6668" max="6669" width="11.28515625" style="7" customWidth="1"/>
    <col min="6670" max="6670" width="9.42578125" style="7" customWidth="1"/>
    <col min="6671" max="6671" width="10" style="7" customWidth="1"/>
    <col min="6672" max="6672" width="10.7109375" style="7" customWidth="1"/>
    <col min="6673" max="6673" width="6.7109375" style="7" customWidth="1"/>
    <col min="6674" max="6674" width="9.140625" style="7"/>
    <col min="6675" max="6675" width="9.5703125" style="7" customWidth="1"/>
    <col min="6676" max="6676" width="9" style="7" customWidth="1"/>
    <col min="6677" max="6677" width="11.140625" style="7" customWidth="1"/>
    <col min="6678" max="6678" width="11.28515625" style="7" customWidth="1"/>
    <col min="6679" max="6679" width="10.42578125" style="7" customWidth="1"/>
    <col min="6680" max="6680" width="11.85546875" style="7" customWidth="1"/>
    <col min="6681" max="6681" width="11" style="7" customWidth="1"/>
    <col min="6682" max="6682" width="7.85546875" style="7" customWidth="1"/>
    <col min="6683" max="6683" width="8" style="7" customWidth="1"/>
    <col min="6684" max="6686" width="6.7109375" style="7" customWidth="1"/>
    <col min="6687" max="6912" width="9.140625" style="7"/>
    <col min="6913" max="6913" width="6.7109375" style="7" customWidth="1"/>
    <col min="6914" max="6914" width="26" style="7" customWidth="1"/>
    <col min="6915" max="6916" width="6.7109375" style="7" customWidth="1"/>
    <col min="6917" max="6917" width="10.42578125" style="7" customWidth="1"/>
    <col min="6918" max="6918" width="9.42578125" style="7" customWidth="1"/>
    <col min="6919" max="6919" width="10.42578125" style="7" customWidth="1"/>
    <col min="6920" max="6920" width="9.42578125" style="7" bestFit="1" customWidth="1"/>
    <col min="6921" max="6921" width="9.42578125" style="7" customWidth="1"/>
    <col min="6922" max="6923" width="10.5703125" style="7" customWidth="1"/>
    <col min="6924" max="6925" width="11.28515625" style="7" customWidth="1"/>
    <col min="6926" max="6926" width="9.42578125" style="7" customWidth="1"/>
    <col min="6927" max="6927" width="10" style="7" customWidth="1"/>
    <col min="6928" max="6928" width="10.7109375" style="7" customWidth="1"/>
    <col min="6929" max="6929" width="6.7109375" style="7" customWidth="1"/>
    <col min="6930" max="6930" width="9.140625" style="7"/>
    <col min="6931" max="6931" width="9.5703125" style="7" customWidth="1"/>
    <col min="6932" max="6932" width="9" style="7" customWidth="1"/>
    <col min="6933" max="6933" width="11.140625" style="7" customWidth="1"/>
    <col min="6934" max="6934" width="11.28515625" style="7" customWidth="1"/>
    <col min="6935" max="6935" width="10.42578125" style="7" customWidth="1"/>
    <col min="6936" max="6936" width="11.85546875" style="7" customWidth="1"/>
    <col min="6937" max="6937" width="11" style="7" customWidth="1"/>
    <col min="6938" max="6938" width="7.85546875" style="7" customWidth="1"/>
    <col min="6939" max="6939" width="8" style="7" customWidth="1"/>
    <col min="6940" max="6942" width="6.7109375" style="7" customWidth="1"/>
    <col min="6943" max="7168" width="9.140625" style="7"/>
    <col min="7169" max="7169" width="6.7109375" style="7" customWidth="1"/>
    <col min="7170" max="7170" width="26" style="7" customWidth="1"/>
    <col min="7171" max="7172" width="6.7109375" style="7" customWidth="1"/>
    <col min="7173" max="7173" width="10.42578125" style="7" customWidth="1"/>
    <col min="7174" max="7174" width="9.42578125" style="7" customWidth="1"/>
    <col min="7175" max="7175" width="10.42578125" style="7" customWidth="1"/>
    <col min="7176" max="7176" width="9.42578125" style="7" bestFit="1" customWidth="1"/>
    <col min="7177" max="7177" width="9.42578125" style="7" customWidth="1"/>
    <col min="7178" max="7179" width="10.5703125" style="7" customWidth="1"/>
    <col min="7180" max="7181" width="11.28515625" style="7" customWidth="1"/>
    <col min="7182" max="7182" width="9.42578125" style="7" customWidth="1"/>
    <col min="7183" max="7183" width="10" style="7" customWidth="1"/>
    <col min="7184" max="7184" width="10.7109375" style="7" customWidth="1"/>
    <col min="7185" max="7185" width="6.7109375" style="7" customWidth="1"/>
    <col min="7186" max="7186" width="9.140625" style="7"/>
    <col min="7187" max="7187" width="9.5703125" style="7" customWidth="1"/>
    <col min="7188" max="7188" width="9" style="7" customWidth="1"/>
    <col min="7189" max="7189" width="11.140625" style="7" customWidth="1"/>
    <col min="7190" max="7190" width="11.28515625" style="7" customWidth="1"/>
    <col min="7191" max="7191" width="10.42578125" style="7" customWidth="1"/>
    <col min="7192" max="7192" width="11.85546875" style="7" customWidth="1"/>
    <col min="7193" max="7193" width="11" style="7" customWidth="1"/>
    <col min="7194" max="7194" width="7.85546875" style="7" customWidth="1"/>
    <col min="7195" max="7195" width="8" style="7" customWidth="1"/>
    <col min="7196" max="7198" width="6.7109375" style="7" customWidth="1"/>
    <col min="7199" max="7424" width="9.140625" style="7"/>
    <col min="7425" max="7425" width="6.7109375" style="7" customWidth="1"/>
    <col min="7426" max="7426" width="26" style="7" customWidth="1"/>
    <col min="7427" max="7428" width="6.7109375" style="7" customWidth="1"/>
    <col min="7429" max="7429" width="10.42578125" style="7" customWidth="1"/>
    <col min="7430" max="7430" width="9.42578125" style="7" customWidth="1"/>
    <col min="7431" max="7431" width="10.42578125" style="7" customWidth="1"/>
    <col min="7432" max="7432" width="9.42578125" style="7" bestFit="1" customWidth="1"/>
    <col min="7433" max="7433" width="9.42578125" style="7" customWidth="1"/>
    <col min="7434" max="7435" width="10.5703125" style="7" customWidth="1"/>
    <col min="7436" max="7437" width="11.28515625" style="7" customWidth="1"/>
    <col min="7438" max="7438" width="9.42578125" style="7" customWidth="1"/>
    <col min="7439" max="7439" width="10" style="7" customWidth="1"/>
    <col min="7440" max="7440" width="10.7109375" style="7" customWidth="1"/>
    <col min="7441" max="7441" width="6.7109375" style="7" customWidth="1"/>
    <col min="7442" max="7442" width="9.140625" style="7"/>
    <col min="7443" max="7443" width="9.5703125" style="7" customWidth="1"/>
    <col min="7444" max="7444" width="9" style="7" customWidth="1"/>
    <col min="7445" max="7445" width="11.140625" style="7" customWidth="1"/>
    <col min="7446" max="7446" width="11.28515625" style="7" customWidth="1"/>
    <col min="7447" max="7447" width="10.42578125" style="7" customWidth="1"/>
    <col min="7448" max="7448" width="11.85546875" style="7" customWidth="1"/>
    <col min="7449" max="7449" width="11" style="7" customWidth="1"/>
    <col min="7450" max="7450" width="7.85546875" style="7" customWidth="1"/>
    <col min="7451" max="7451" width="8" style="7" customWidth="1"/>
    <col min="7452" max="7454" width="6.7109375" style="7" customWidth="1"/>
    <col min="7455" max="7680" width="9.140625" style="7"/>
    <col min="7681" max="7681" width="6.7109375" style="7" customWidth="1"/>
    <col min="7682" max="7682" width="26" style="7" customWidth="1"/>
    <col min="7683" max="7684" width="6.7109375" style="7" customWidth="1"/>
    <col min="7685" max="7685" width="10.42578125" style="7" customWidth="1"/>
    <col min="7686" max="7686" width="9.42578125" style="7" customWidth="1"/>
    <col min="7687" max="7687" width="10.42578125" style="7" customWidth="1"/>
    <col min="7688" max="7688" width="9.42578125" style="7" bestFit="1" customWidth="1"/>
    <col min="7689" max="7689" width="9.42578125" style="7" customWidth="1"/>
    <col min="7690" max="7691" width="10.5703125" style="7" customWidth="1"/>
    <col min="7692" max="7693" width="11.28515625" style="7" customWidth="1"/>
    <col min="7694" max="7694" width="9.42578125" style="7" customWidth="1"/>
    <col min="7695" max="7695" width="10" style="7" customWidth="1"/>
    <col min="7696" max="7696" width="10.7109375" style="7" customWidth="1"/>
    <col min="7697" max="7697" width="6.7109375" style="7" customWidth="1"/>
    <col min="7698" max="7698" width="9.140625" style="7"/>
    <col min="7699" max="7699" width="9.5703125" style="7" customWidth="1"/>
    <col min="7700" max="7700" width="9" style="7" customWidth="1"/>
    <col min="7701" max="7701" width="11.140625" style="7" customWidth="1"/>
    <col min="7702" max="7702" width="11.28515625" style="7" customWidth="1"/>
    <col min="7703" max="7703" width="10.42578125" style="7" customWidth="1"/>
    <col min="7704" max="7704" width="11.85546875" style="7" customWidth="1"/>
    <col min="7705" max="7705" width="11" style="7" customWidth="1"/>
    <col min="7706" max="7706" width="7.85546875" style="7" customWidth="1"/>
    <col min="7707" max="7707" width="8" style="7" customWidth="1"/>
    <col min="7708" max="7710" width="6.7109375" style="7" customWidth="1"/>
    <col min="7711" max="7936" width="9.140625" style="7"/>
    <col min="7937" max="7937" width="6.7109375" style="7" customWidth="1"/>
    <col min="7938" max="7938" width="26" style="7" customWidth="1"/>
    <col min="7939" max="7940" width="6.7109375" style="7" customWidth="1"/>
    <col min="7941" max="7941" width="10.42578125" style="7" customWidth="1"/>
    <col min="7942" max="7942" width="9.42578125" style="7" customWidth="1"/>
    <col min="7943" max="7943" width="10.42578125" style="7" customWidth="1"/>
    <col min="7944" max="7944" width="9.42578125" style="7" bestFit="1" customWidth="1"/>
    <col min="7945" max="7945" width="9.42578125" style="7" customWidth="1"/>
    <col min="7946" max="7947" width="10.5703125" style="7" customWidth="1"/>
    <col min="7948" max="7949" width="11.28515625" style="7" customWidth="1"/>
    <col min="7950" max="7950" width="9.42578125" style="7" customWidth="1"/>
    <col min="7951" max="7951" width="10" style="7" customWidth="1"/>
    <col min="7952" max="7952" width="10.7109375" style="7" customWidth="1"/>
    <col min="7953" max="7953" width="6.7109375" style="7" customWidth="1"/>
    <col min="7954" max="7954" width="9.140625" style="7"/>
    <col min="7955" max="7955" width="9.5703125" style="7" customWidth="1"/>
    <col min="7956" max="7956" width="9" style="7" customWidth="1"/>
    <col min="7957" max="7957" width="11.140625" style="7" customWidth="1"/>
    <col min="7958" max="7958" width="11.28515625" style="7" customWidth="1"/>
    <col min="7959" max="7959" width="10.42578125" style="7" customWidth="1"/>
    <col min="7960" max="7960" width="11.85546875" style="7" customWidth="1"/>
    <col min="7961" max="7961" width="11" style="7" customWidth="1"/>
    <col min="7962" max="7962" width="7.85546875" style="7" customWidth="1"/>
    <col min="7963" max="7963" width="8" style="7" customWidth="1"/>
    <col min="7964" max="7966" width="6.7109375" style="7" customWidth="1"/>
    <col min="7967" max="8192" width="9.140625" style="7"/>
    <col min="8193" max="8193" width="6.7109375" style="7" customWidth="1"/>
    <col min="8194" max="8194" width="26" style="7" customWidth="1"/>
    <col min="8195" max="8196" width="6.7109375" style="7" customWidth="1"/>
    <col min="8197" max="8197" width="10.42578125" style="7" customWidth="1"/>
    <col min="8198" max="8198" width="9.42578125" style="7" customWidth="1"/>
    <col min="8199" max="8199" width="10.42578125" style="7" customWidth="1"/>
    <col min="8200" max="8200" width="9.42578125" style="7" bestFit="1" customWidth="1"/>
    <col min="8201" max="8201" width="9.42578125" style="7" customWidth="1"/>
    <col min="8202" max="8203" width="10.5703125" style="7" customWidth="1"/>
    <col min="8204" max="8205" width="11.28515625" style="7" customWidth="1"/>
    <col min="8206" max="8206" width="9.42578125" style="7" customWidth="1"/>
    <col min="8207" max="8207" width="10" style="7" customWidth="1"/>
    <col min="8208" max="8208" width="10.7109375" style="7" customWidth="1"/>
    <col min="8209" max="8209" width="6.7109375" style="7" customWidth="1"/>
    <col min="8210" max="8210" width="9.140625" style="7"/>
    <col min="8211" max="8211" width="9.5703125" style="7" customWidth="1"/>
    <col min="8212" max="8212" width="9" style="7" customWidth="1"/>
    <col min="8213" max="8213" width="11.140625" style="7" customWidth="1"/>
    <col min="8214" max="8214" width="11.28515625" style="7" customWidth="1"/>
    <col min="8215" max="8215" width="10.42578125" style="7" customWidth="1"/>
    <col min="8216" max="8216" width="11.85546875" style="7" customWidth="1"/>
    <col min="8217" max="8217" width="11" style="7" customWidth="1"/>
    <col min="8218" max="8218" width="7.85546875" style="7" customWidth="1"/>
    <col min="8219" max="8219" width="8" style="7" customWidth="1"/>
    <col min="8220" max="8222" width="6.7109375" style="7" customWidth="1"/>
    <col min="8223" max="8448" width="9.140625" style="7"/>
    <col min="8449" max="8449" width="6.7109375" style="7" customWidth="1"/>
    <col min="8450" max="8450" width="26" style="7" customWidth="1"/>
    <col min="8451" max="8452" width="6.7109375" style="7" customWidth="1"/>
    <col min="8453" max="8453" width="10.42578125" style="7" customWidth="1"/>
    <col min="8454" max="8454" width="9.42578125" style="7" customWidth="1"/>
    <col min="8455" max="8455" width="10.42578125" style="7" customWidth="1"/>
    <col min="8456" max="8456" width="9.42578125" style="7" bestFit="1" customWidth="1"/>
    <col min="8457" max="8457" width="9.42578125" style="7" customWidth="1"/>
    <col min="8458" max="8459" width="10.5703125" style="7" customWidth="1"/>
    <col min="8460" max="8461" width="11.28515625" style="7" customWidth="1"/>
    <col min="8462" max="8462" width="9.42578125" style="7" customWidth="1"/>
    <col min="8463" max="8463" width="10" style="7" customWidth="1"/>
    <col min="8464" max="8464" width="10.7109375" style="7" customWidth="1"/>
    <col min="8465" max="8465" width="6.7109375" style="7" customWidth="1"/>
    <col min="8466" max="8466" width="9.140625" style="7"/>
    <col min="8467" max="8467" width="9.5703125" style="7" customWidth="1"/>
    <col min="8468" max="8468" width="9" style="7" customWidth="1"/>
    <col min="8469" max="8469" width="11.140625" style="7" customWidth="1"/>
    <col min="8470" max="8470" width="11.28515625" style="7" customWidth="1"/>
    <col min="8471" max="8471" width="10.42578125" style="7" customWidth="1"/>
    <col min="8472" max="8472" width="11.85546875" style="7" customWidth="1"/>
    <col min="8473" max="8473" width="11" style="7" customWidth="1"/>
    <col min="8474" max="8474" width="7.85546875" style="7" customWidth="1"/>
    <col min="8475" max="8475" width="8" style="7" customWidth="1"/>
    <col min="8476" max="8478" width="6.7109375" style="7" customWidth="1"/>
    <col min="8479" max="8704" width="9.140625" style="7"/>
    <col min="8705" max="8705" width="6.7109375" style="7" customWidth="1"/>
    <col min="8706" max="8706" width="26" style="7" customWidth="1"/>
    <col min="8707" max="8708" width="6.7109375" style="7" customWidth="1"/>
    <col min="8709" max="8709" width="10.42578125" style="7" customWidth="1"/>
    <col min="8710" max="8710" width="9.42578125" style="7" customWidth="1"/>
    <col min="8711" max="8711" width="10.42578125" style="7" customWidth="1"/>
    <col min="8712" max="8712" width="9.42578125" style="7" bestFit="1" customWidth="1"/>
    <col min="8713" max="8713" width="9.42578125" style="7" customWidth="1"/>
    <col min="8714" max="8715" width="10.5703125" style="7" customWidth="1"/>
    <col min="8716" max="8717" width="11.28515625" style="7" customWidth="1"/>
    <col min="8718" max="8718" width="9.42578125" style="7" customWidth="1"/>
    <col min="8719" max="8719" width="10" style="7" customWidth="1"/>
    <col min="8720" max="8720" width="10.7109375" style="7" customWidth="1"/>
    <col min="8721" max="8721" width="6.7109375" style="7" customWidth="1"/>
    <col min="8722" max="8722" width="9.140625" style="7"/>
    <col min="8723" max="8723" width="9.5703125" style="7" customWidth="1"/>
    <col min="8724" max="8724" width="9" style="7" customWidth="1"/>
    <col min="8725" max="8725" width="11.140625" style="7" customWidth="1"/>
    <col min="8726" max="8726" width="11.28515625" style="7" customWidth="1"/>
    <col min="8727" max="8727" width="10.42578125" style="7" customWidth="1"/>
    <col min="8728" max="8728" width="11.85546875" style="7" customWidth="1"/>
    <col min="8729" max="8729" width="11" style="7" customWidth="1"/>
    <col min="8730" max="8730" width="7.85546875" style="7" customWidth="1"/>
    <col min="8731" max="8731" width="8" style="7" customWidth="1"/>
    <col min="8732" max="8734" width="6.7109375" style="7" customWidth="1"/>
    <col min="8735" max="8960" width="9.140625" style="7"/>
    <col min="8961" max="8961" width="6.7109375" style="7" customWidth="1"/>
    <col min="8962" max="8962" width="26" style="7" customWidth="1"/>
    <col min="8963" max="8964" width="6.7109375" style="7" customWidth="1"/>
    <col min="8965" max="8965" width="10.42578125" style="7" customWidth="1"/>
    <col min="8966" max="8966" width="9.42578125" style="7" customWidth="1"/>
    <col min="8967" max="8967" width="10.42578125" style="7" customWidth="1"/>
    <col min="8968" max="8968" width="9.42578125" style="7" bestFit="1" customWidth="1"/>
    <col min="8969" max="8969" width="9.42578125" style="7" customWidth="1"/>
    <col min="8970" max="8971" width="10.5703125" style="7" customWidth="1"/>
    <col min="8972" max="8973" width="11.28515625" style="7" customWidth="1"/>
    <col min="8974" max="8974" width="9.42578125" style="7" customWidth="1"/>
    <col min="8975" max="8975" width="10" style="7" customWidth="1"/>
    <col min="8976" max="8976" width="10.7109375" style="7" customWidth="1"/>
    <col min="8977" max="8977" width="6.7109375" style="7" customWidth="1"/>
    <col min="8978" max="8978" width="9.140625" style="7"/>
    <col min="8979" max="8979" width="9.5703125" style="7" customWidth="1"/>
    <col min="8980" max="8980" width="9" style="7" customWidth="1"/>
    <col min="8981" max="8981" width="11.140625" style="7" customWidth="1"/>
    <col min="8982" max="8982" width="11.28515625" style="7" customWidth="1"/>
    <col min="8983" max="8983" width="10.42578125" style="7" customWidth="1"/>
    <col min="8984" max="8984" width="11.85546875" style="7" customWidth="1"/>
    <col min="8985" max="8985" width="11" style="7" customWidth="1"/>
    <col min="8986" max="8986" width="7.85546875" style="7" customWidth="1"/>
    <col min="8987" max="8987" width="8" style="7" customWidth="1"/>
    <col min="8988" max="8990" width="6.7109375" style="7" customWidth="1"/>
    <col min="8991" max="9216" width="9.140625" style="7"/>
    <col min="9217" max="9217" width="6.7109375" style="7" customWidth="1"/>
    <col min="9218" max="9218" width="26" style="7" customWidth="1"/>
    <col min="9219" max="9220" width="6.7109375" style="7" customWidth="1"/>
    <col min="9221" max="9221" width="10.42578125" style="7" customWidth="1"/>
    <col min="9222" max="9222" width="9.42578125" style="7" customWidth="1"/>
    <col min="9223" max="9223" width="10.42578125" style="7" customWidth="1"/>
    <col min="9224" max="9224" width="9.42578125" style="7" bestFit="1" customWidth="1"/>
    <col min="9225" max="9225" width="9.42578125" style="7" customWidth="1"/>
    <col min="9226" max="9227" width="10.5703125" style="7" customWidth="1"/>
    <col min="9228" max="9229" width="11.28515625" style="7" customWidth="1"/>
    <col min="9230" max="9230" width="9.42578125" style="7" customWidth="1"/>
    <col min="9231" max="9231" width="10" style="7" customWidth="1"/>
    <col min="9232" max="9232" width="10.7109375" style="7" customWidth="1"/>
    <col min="9233" max="9233" width="6.7109375" style="7" customWidth="1"/>
    <col min="9234" max="9234" width="9.140625" style="7"/>
    <col min="9235" max="9235" width="9.5703125" style="7" customWidth="1"/>
    <col min="9236" max="9236" width="9" style="7" customWidth="1"/>
    <col min="9237" max="9237" width="11.140625" style="7" customWidth="1"/>
    <col min="9238" max="9238" width="11.28515625" style="7" customWidth="1"/>
    <col min="9239" max="9239" width="10.42578125" style="7" customWidth="1"/>
    <col min="9240" max="9240" width="11.85546875" style="7" customWidth="1"/>
    <col min="9241" max="9241" width="11" style="7" customWidth="1"/>
    <col min="9242" max="9242" width="7.85546875" style="7" customWidth="1"/>
    <col min="9243" max="9243" width="8" style="7" customWidth="1"/>
    <col min="9244" max="9246" width="6.7109375" style="7" customWidth="1"/>
    <col min="9247" max="9472" width="9.140625" style="7"/>
    <col min="9473" max="9473" width="6.7109375" style="7" customWidth="1"/>
    <col min="9474" max="9474" width="26" style="7" customWidth="1"/>
    <col min="9475" max="9476" width="6.7109375" style="7" customWidth="1"/>
    <col min="9477" max="9477" width="10.42578125" style="7" customWidth="1"/>
    <col min="9478" max="9478" width="9.42578125" style="7" customWidth="1"/>
    <col min="9479" max="9479" width="10.42578125" style="7" customWidth="1"/>
    <col min="9480" max="9480" width="9.42578125" style="7" bestFit="1" customWidth="1"/>
    <col min="9481" max="9481" width="9.42578125" style="7" customWidth="1"/>
    <col min="9482" max="9483" width="10.5703125" style="7" customWidth="1"/>
    <col min="9484" max="9485" width="11.28515625" style="7" customWidth="1"/>
    <col min="9486" max="9486" width="9.42578125" style="7" customWidth="1"/>
    <col min="9487" max="9487" width="10" style="7" customWidth="1"/>
    <col min="9488" max="9488" width="10.7109375" style="7" customWidth="1"/>
    <col min="9489" max="9489" width="6.7109375" style="7" customWidth="1"/>
    <col min="9490" max="9490" width="9.140625" style="7"/>
    <col min="9491" max="9491" width="9.5703125" style="7" customWidth="1"/>
    <col min="9492" max="9492" width="9" style="7" customWidth="1"/>
    <col min="9493" max="9493" width="11.140625" style="7" customWidth="1"/>
    <col min="9494" max="9494" width="11.28515625" style="7" customWidth="1"/>
    <col min="9495" max="9495" width="10.42578125" style="7" customWidth="1"/>
    <col min="9496" max="9496" width="11.85546875" style="7" customWidth="1"/>
    <col min="9497" max="9497" width="11" style="7" customWidth="1"/>
    <col min="9498" max="9498" width="7.85546875" style="7" customWidth="1"/>
    <col min="9499" max="9499" width="8" style="7" customWidth="1"/>
    <col min="9500" max="9502" width="6.7109375" style="7" customWidth="1"/>
    <col min="9503" max="9728" width="9.140625" style="7"/>
    <col min="9729" max="9729" width="6.7109375" style="7" customWidth="1"/>
    <col min="9730" max="9730" width="26" style="7" customWidth="1"/>
    <col min="9731" max="9732" width="6.7109375" style="7" customWidth="1"/>
    <col min="9733" max="9733" width="10.42578125" style="7" customWidth="1"/>
    <col min="9734" max="9734" width="9.42578125" style="7" customWidth="1"/>
    <col min="9735" max="9735" width="10.42578125" style="7" customWidth="1"/>
    <col min="9736" max="9736" width="9.42578125" style="7" bestFit="1" customWidth="1"/>
    <col min="9737" max="9737" width="9.42578125" style="7" customWidth="1"/>
    <col min="9738" max="9739" width="10.5703125" style="7" customWidth="1"/>
    <col min="9740" max="9741" width="11.28515625" style="7" customWidth="1"/>
    <col min="9742" max="9742" width="9.42578125" style="7" customWidth="1"/>
    <col min="9743" max="9743" width="10" style="7" customWidth="1"/>
    <col min="9744" max="9744" width="10.7109375" style="7" customWidth="1"/>
    <col min="9745" max="9745" width="6.7109375" style="7" customWidth="1"/>
    <col min="9746" max="9746" width="9.140625" style="7"/>
    <col min="9747" max="9747" width="9.5703125" style="7" customWidth="1"/>
    <col min="9748" max="9748" width="9" style="7" customWidth="1"/>
    <col min="9749" max="9749" width="11.140625" style="7" customWidth="1"/>
    <col min="9750" max="9750" width="11.28515625" style="7" customWidth="1"/>
    <col min="9751" max="9751" width="10.42578125" style="7" customWidth="1"/>
    <col min="9752" max="9752" width="11.85546875" style="7" customWidth="1"/>
    <col min="9753" max="9753" width="11" style="7" customWidth="1"/>
    <col min="9754" max="9754" width="7.85546875" style="7" customWidth="1"/>
    <col min="9755" max="9755" width="8" style="7" customWidth="1"/>
    <col min="9756" max="9758" width="6.7109375" style="7" customWidth="1"/>
    <col min="9759" max="9984" width="9.140625" style="7"/>
    <col min="9985" max="9985" width="6.7109375" style="7" customWidth="1"/>
    <col min="9986" max="9986" width="26" style="7" customWidth="1"/>
    <col min="9987" max="9988" width="6.7109375" style="7" customWidth="1"/>
    <col min="9989" max="9989" width="10.42578125" style="7" customWidth="1"/>
    <col min="9990" max="9990" width="9.42578125" style="7" customWidth="1"/>
    <col min="9991" max="9991" width="10.42578125" style="7" customWidth="1"/>
    <col min="9992" max="9992" width="9.42578125" style="7" bestFit="1" customWidth="1"/>
    <col min="9993" max="9993" width="9.42578125" style="7" customWidth="1"/>
    <col min="9994" max="9995" width="10.5703125" style="7" customWidth="1"/>
    <col min="9996" max="9997" width="11.28515625" style="7" customWidth="1"/>
    <col min="9998" max="9998" width="9.42578125" style="7" customWidth="1"/>
    <col min="9999" max="9999" width="10" style="7" customWidth="1"/>
    <col min="10000" max="10000" width="10.7109375" style="7" customWidth="1"/>
    <col min="10001" max="10001" width="6.7109375" style="7" customWidth="1"/>
    <col min="10002" max="10002" width="9.140625" style="7"/>
    <col min="10003" max="10003" width="9.5703125" style="7" customWidth="1"/>
    <col min="10004" max="10004" width="9" style="7" customWidth="1"/>
    <col min="10005" max="10005" width="11.140625" style="7" customWidth="1"/>
    <col min="10006" max="10006" width="11.28515625" style="7" customWidth="1"/>
    <col min="10007" max="10007" width="10.42578125" style="7" customWidth="1"/>
    <col min="10008" max="10008" width="11.85546875" style="7" customWidth="1"/>
    <col min="10009" max="10009" width="11" style="7" customWidth="1"/>
    <col min="10010" max="10010" width="7.85546875" style="7" customWidth="1"/>
    <col min="10011" max="10011" width="8" style="7" customWidth="1"/>
    <col min="10012" max="10014" width="6.7109375" style="7" customWidth="1"/>
    <col min="10015" max="10240" width="9.140625" style="7"/>
    <col min="10241" max="10241" width="6.7109375" style="7" customWidth="1"/>
    <col min="10242" max="10242" width="26" style="7" customWidth="1"/>
    <col min="10243" max="10244" width="6.7109375" style="7" customWidth="1"/>
    <col min="10245" max="10245" width="10.42578125" style="7" customWidth="1"/>
    <col min="10246" max="10246" width="9.42578125" style="7" customWidth="1"/>
    <col min="10247" max="10247" width="10.42578125" style="7" customWidth="1"/>
    <col min="10248" max="10248" width="9.42578125" style="7" bestFit="1" customWidth="1"/>
    <col min="10249" max="10249" width="9.42578125" style="7" customWidth="1"/>
    <col min="10250" max="10251" width="10.5703125" style="7" customWidth="1"/>
    <col min="10252" max="10253" width="11.28515625" style="7" customWidth="1"/>
    <col min="10254" max="10254" width="9.42578125" style="7" customWidth="1"/>
    <col min="10255" max="10255" width="10" style="7" customWidth="1"/>
    <col min="10256" max="10256" width="10.7109375" style="7" customWidth="1"/>
    <col min="10257" max="10257" width="6.7109375" style="7" customWidth="1"/>
    <col min="10258" max="10258" width="9.140625" style="7"/>
    <col min="10259" max="10259" width="9.5703125" style="7" customWidth="1"/>
    <col min="10260" max="10260" width="9" style="7" customWidth="1"/>
    <col min="10261" max="10261" width="11.140625" style="7" customWidth="1"/>
    <col min="10262" max="10262" width="11.28515625" style="7" customWidth="1"/>
    <col min="10263" max="10263" width="10.42578125" style="7" customWidth="1"/>
    <col min="10264" max="10264" width="11.85546875" style="7" customWidth="1"/>
    <col min="10265" max="10265" width="11" style="7" customWidth="1"/>
    <col min="10266" max="10266" width="7.85546875" style="7" customWidth="1"/>
    <col min="10267" max="10267" width="8" style="7" customWidth="1"/>
    <col min="10268" max="10270" width="6.7109375" style="7" customWidth="1"/>
    <col min="10271" max="10496" width="9.140625" style="7"/>
    <col min="10497" max="10497" width="6.7109375" style="7" customWidth="1"/>
    <col min="10498" max="10498" width="26" style="7" customWidth="1"/>
    <col min="10499" max="10500" width="6.7109375" style="7" customWidth="1"/>
    <col min="10501" max="10501" width="10.42578125" style="7" customWidth="1"/>
    <col min="10502" max="10502" width="9.42578125" style="7" customWidth="1"/>
    <col min="10503" max="10503" width="10.42578125" style="7" customWidth="1"/>
    <col min="10504" max="10504" width="9.42578125" style="7" bestFit="1" customWidth="1"/>
    <col min="10505" max="10505" width="9.42578125" style="7" customWidth="1"/>
    <col min="10506" max="10507" width="10.5703125" style="7" customWidth="1"/>
    <col min="10508" max="10509" width="11.28515625" style="7" customWidth="1"/>
    <col min="10510" max="10510" width="9.42578125" style="7" customWidth="1"/>
    <col min="10511" max="10511" width="10" style="7" customWidth="1"/>
    <col min="10512" max="10512" width="10.7109375" style="7" customWidth="1"/>
    <col min="10513" max="10513" width="6.7109375" style="7" customWidth="1"/>
    <col min="10514" max="10514" width="9.140625" style="7"/>
    <col min="10515" max="10515" width="9.5703125" style="7" customWidth="1"/>
    <col min="10516" max="10516" width="9" style="7" customWidth="1"/>
    <col min="10517" max="10517" width="11.140625" style="7" customWidth="1"/>
    <col min="10518" max="10518" width="11.28515625" style="7" customWidth="1"/>
    <col min="10519" max="10519" width="10.42578125" style="7" customWidth="1"/>
    <col min="10520" max="10520" width="11.85546875" style="7" customWidth="1"/>
    <col min="10521" max="10521" width="11" style="7" customWidth="1"/>
    <col min="10522" max="10522" width="7.85546875" style="7" customWidth="1"/>
    <col min="10523" max="10523" width="8" style="7" customWidth="1"/>
    <col min="10524" max="10526" width="6.7109375" style="7" customWidth="1"/>
    <col min="10527" max="10752" width="9.140625" style="7"/>
    <col min="10753" max="10753" width="6.7109375" style="7" customWidth="1"/>
    <col min="10754" max="10754" width="26" style="7" customWidth="1"/>
    <col min="10755" max="10756" width="6.7109375" style="7" customWidth="1"/>
    <col min="10757" max="10757" width="10.42578125" style="7" customWidth="1"/>
    <col min="10758" max="10758" width="9.42578125" style="7" customWidth="1"/>
    <col min="10759" max="10759" width="10.42578125" style="7" customWidth="1"/>
    <col min="10760" max="10760" width="9.42578125" style="7" bestFit="1" customWidth="1"/>
    <col min="10761" max="10761" width="9.42578125" style="7" customWidth="1"/>
    <col min="10762" max="10763" width="10.5703125" style="7" customWidth="1"/>
    <col min="10764" max="10765" width="11.28515625" style="7" customWidth="1"/>
    <col min="10766" max="10766" width="9.42578125" style="7" customWidth="1"/>
    <col min="10767" max="10767" width="10" style="7" customWidth="1"/>
    <col min="10768" max="10768" width="10.7109375" style="7" customWidth="1"/>
    <col min="10769" max="10769" width="6.7109375" style="7" customWidth="1"/>
    <col min="10770" max="10770" width="9.140625" style="7"/>
    <col min="10771" max="10771" width="9.5703125" style="7" customWidth="1"/>
    <col min="10772" max="10772" width="9" style="7" customWidth="1"/>
    <col min="10773" max="10773" width="11.140625" style="7" customWidth="1"/>
    <col min="10774" max="10774" width="11.28515625" style="7" customWidth="1"/>
    <col min="10775" max="10775" width="10.42578125" style="7" customWidth="1"/>
    <col min="10776" max="10776" width="11.85546875" style="7" customWidth="1"/>
    <col min="10777" max="10777" width="11" style="7" customWidth="1"/>
    <col min="10778" max="10778" width="7.85546875" style="7" customWidth="1"/>
    <col min="10779" max="10779" width="8" style="7" customWidth="1"/>
    <col min="10780" max="10782" width="6.7109375" style="7" customWidth="1"/>
    <col min="10783" max="11008" width="9.140625" style="7"/>
    <col min="11009" max="11009" width="6.7109375" style="7" customWidth="1"/>
    <col min="11010" max="11010" width="26" style="7" customWidth="1"/>
    <col min="11011" max="11012" width="6.7109375" style="7" customWidth="1"/>
    <col min="11013" max="11013" width="10.42578125" style="7" customWidth="1"/>
    <col min="11014" max="11014" width="9.42578125" style="7" customWidth="1"/>
    <col min="11015" max="11015" width="10.42578125" style="7" customWidth="1"/>
    <col min="11016" max="11016" width="9.42578125" style="7" bestFit="1" customWidth="1"/>
    <col min="11017" max="11017" width="9.42578125" style="7" customWidth="1"/>
    <col min="11018" max="11019" width="10.5703125" style="7" customWidth="1"/>
    <col min="11020" max="11021" width="11.28515625" style="7" customWidth="1"/>
    <col min="11022" max="11022" width="9.42578125" style="7" customWidth="1"/>
    <col min="11023" max="11023" width="10" style="7" customWidth="1"/>
    <col min="11024" max="11024" width="10.7109375" style="7" customWidth="1"/>
    <col min="11025" max="11025" width="6.7109375" style="7" customWidth="1"/>
    <col min="11026" max="11026" width="9.140625" style="7"/>
    <col min="11027" max="11027" width="9.5703125" style="7" customWidth="1"/>
    <col min="11028" max="11028" width="9" style="7" customWidth="1"/>
    <col min="11029" max="11029" width="11.140625" style="7" customWidth="1"/>
    <col min="11030" max="11030" width="11.28515625" style="7" customWidth="1"/>
    <col min="11031" max="11031" width="10.42578125" style="7" customWidth="1"/>
    <col min="11032" max="11032" width="11.85546875" style="7" customWidth="1"/>
    <col min="11033" max="11033" width="11" style="7" customWidth="1"/>
    <col min="11034" max="11034" width="7.85546875" style="7" customWidth="1"/>
    <col min="11035" max="11035" width="8" style="7" customWidth="1"/>
    <col min="11036" max="11038" width="6.7109375" style="7" customWidth="1"/>
    <col min="11039" max="11264" width="9.140625" style="7"/>
    <col min="11265" max="11265" width="6.7109375" style="7" customWidth="1"/>
    <col min="11266" max="11266" width="26" style="7" customWidth="1"/>
    <col min="11267" max="11268" width="6.7109375" style="7" customWidth="1"/>
    <col min="11269" max="11269" width="10.42578125" style="7" customWidth="1"/>
    <col min="11270" max="11270" width="9.42578125" style="7" customWidth="1"/>
    <col min="11271" max="11271" width="10.42578125" style="7" customWidth="1"/>
    <col min="11272" max="11272" width="9.42578125" style="7" bestFit="1" customWidth="1"/>
    <col min="11273" max="11273" width="9.42578125" style="7" customWidth="1"/>
    <col min="11274" max="11275" width="10.5703125" style="7" customWidth="1"/>
    <col min="11276" max="11277" width="11.28515625" style="7" customWidth="1"/>
    <col min="11278" max="11278" width="9.42578125" style="7" customWidth="1"/>
    <col min="11279" max="11279" width="10" style="7" customWidth="1"/>
    <col min="11280" max="11280" width="10.7109375" style="7" customWidth="1"/>
    <col min="11281" max="11281" width="6.7109375" style="7" customWidth="1"/>
    <col min="11282" max="11282" width="9.140625" style="7"/>
    <col min="11283" max="11283" width="9.5703125" style="7" customWidth="1"/>
    <col min="11284" max="11284" width="9" style="7" customWidth="1"/>
    <col min="11285" max="11285" width="11.140625" style="7" customWidth="1"/>
    <col min="11286" max="11286" width="11.28515625" style="7" customWidth="1"/>
    <col min="11287" max="11287" width="10.42578125" style="7" customWidth="1"/>
    <col min="11288" max="11288" width="11.85546875" style="7" customWidth="1"/>
    <col min="11289" max="11289" width="11" style="7" customWidth="1"/>
    <col min="11290" max="11290" width="7.85546875" style="7" customWidth="1"/>
    <col min="11291" max="11291" width="8" style="7" customWidth="1"/>
    <col min="11292" max="11294" width="6.7109375" style="7" customWidth="1"/>
    <col min="11295" max="11520" width="9.140625" style="7"/>
    <col min="11521" max="11521" width="6.7109375" style="7" customWidth="1"/>
    <col min="11522" max="11522" width="26" style="7" customWidth="1"/>
    <col min="11523" max="11524" width="6.7109375" style="7" customWidth="1"/>
    <col min="11525" max="11525" width="10.42578125" style="7" customWidth="1"/>
    <col min="11526" max="11526" width="9.42578125" style="7" customWidth="1"/>
    <col min="11527" max="11527" width="10.42578125" style="7" customWidth="1"/>
    <col min="11528" max="11528" width="9.42578125" style="7" bestFit="1" customWidth="1"/>
    <col min="11529" max="11529" width="9.42578125" style="7" customWidth="1"/>
    <col min="11530" max="11531" width="10.5703125" style="7" customWidth="1"/>
    <col min="11532" max="11533" width="11.28515625" style="7" customWidth="1"/>
    <col min="11534" max="11534" width="9.42578125" style="7" customWidth="1"/>
    <col min="11535" max="11535" width="10" style="7" customWidth="1"/>
    <col min="11536" max="11536" width="10.7109375" style="7" customWidth="1"/>
    <col min="11537" max="11537" width="6.7109375" style="7" customWidth="1"/>
    <col min="11538" max="11538" width="9.140625" style="7"/>
    <col min="11539" max="11539" width="9.5703125" style="7" customWidth="1"/>
    <col min="11540" max="11540" width="9" style="7" customWidth="1"/>
    <col min="11541" max="11541" width="11.140625" style="7" customWidth="1"/>
    <col min="11542" max="11542" width="11.28515625" style="7" customWidth="1"/>
    <col min="11543" max="11543" width="10.42578125" style="7" customWidth="1"/>
    <col min="11544" max="11544" width="11.85546875" style="7" customWidth="1"/>
    <col min="11545" max="11545" width="11" style="7" customWidth="1"/>
    <col min="11546" max="11546" width="7.85546875" style="7" customWidth="1"/>
    <col min="11547" max="11547" width="8" style="7" customWidth="1"/>
    <col min="11548" max="11550" width="6.7109375" style="7" customWidth="1"/>
    <col min="11551" max="11776" width="9.140625" style="7"/>
    <col min="11777" max="11777" width="6.7109375" style="7" customWidth="1"/>
    <col min="11778" max="11778" width="26" style="7" customWidth="1"/>
    <col min="11779" max="11780" width="6.7109375" style="7" customWidth="1"/>
    <col min="11781" max="11781" width="10.42578125" style="7" customWidth="1"/>
    <col min="11782" max="11782" width="9.42578125" style="7" customWidth="1"/>
    <col min="11783" max="11783" width="10.42578125" style="7" customWidth="1"/>
    <col min="11784" max="11784" width="9.42578125" style="7" bestFit="1" customWidth="1"/>
    <col min="11785" max="11785" width="9.42578125" style="7" customWidth="1"/>
    <col min="11786" max="11787" width="10.5703125" style="7" customWidth="1"/>
    <col min="11788" max="11789" width="11.28515625" style="7" customWidth="1"/>
    <col min="11790" max="11790" width="9.42578125" style="7" customWidth="1"/>
    <col min="11791" max="11791" width="10" style="7" customWidth="1"/>
    <col min="11792" max="11792" width="10.7109375" style="7" customWidth="1"/>
    <col min="11793" max="11793" width="6.7109375" style="7" customWidth="1"/>
    <col min="11794" max="11794" width="9.140625" style="7"/>
    <col min="11795" max="11795" width="9.5703125" style="7" customWidth="1"/>
    <col min="11796" max="11796" width="9" style="7" customWidth="1"/>
    <col min="11797" max="11797" width="11.140625" style="7" customWidth="1"/>
    <col min="11798" max="11798" width="11.28515625" style="7" customWidth="1"/>
    <col min="11799" max="11799" width="10.42578125" style="7" customWidth="1"/>
    <col min="11800" max="11800" width="11.85546875" style="7" customWidth="1"/>
    <col min="11801" max="11801" width="11" style="7" customWidth="1"/>
    <col min="11802" max="11802" width="7.85546875" style="7" customWidth="1"/>
    <col min="11803" max="11803" width="8" style="7" customWidth="1"/>
    <col min="11804" max="11806" width="6.7109375" style="7" customWidth="1"/>
    <col min="11807" max="12032" width="9.140625" style="7"/>
    <col min="12033" max="12033" width="6.7109375" style="7" customWidth="1"/>
    <col min="12034" max="12034" width="26" style="7" customWidth="1"/>
    <col min="12035" max="12036" width="6.7109375" style="7" customWidth="1"/>
    <col min="12037" max="12037" width="10.42578125" style="7" customWidth="1"/>
    <col min="12038" max="12038" width="9.42578125" style="7" customWidth="1"/>
    <col min="12039" max="12039" width="10.42578125" style="7" customWidth="1"/>
    <col min="12040" max="12040" width="9.42578125" style="7" bestFit="1" customWidth="1"/>
    <col min="12041" max="12041" width="9.42578125" style="7" customWidth="1"/>
    <col min="12042" max="12043" width="10.5703125" style="7" customWidth="1"/>
    <col min="12044" max="12045" width="11.28515625" style="7" customWidth="1"/>
    <col min="12046" max="12046" width="9.42578125" style="7" customWidth="1"/>
    <col min="12047" max="12047" width="10" style="7" customWidth="1"/>
    <col min="12048" max="12048" width="10.7109375" style="7" customWidth="1"/>
    <col min="12049" max="12049" width="6.7109375" style="7" customWidth="1"/>
    <col min="12050" max="12050" width="9.140625" style="7"/>
    <col min="12051" max="12051" width="9.5703125" style="7" customWidth="1"/>
    <col min="12052" max="12052" width="9" style="7" customWidth="1"/>
    <col min="12053" max="12053" width="11.140625" style="7" customWidth="1"/>
    <col min="12054" max="12054" width="11.28515625" style="7" customWidth="1"/>
    <col min="12055" max="12055" width="10.42578125" style="7" customWidth="1"/>
    <col min="12056" max="12056" width="11.85546875" style="7" customWidth="1"/>
    <col min="12057" max="12057" width="11" style="7" customWidth="1"/>
    <col min="12058" max="12058" width="7.85546875" style="7" customWidth="1"/>
    <col min="12059" max="12059" width="8" style="7" customWidth="1"/>
    <col min="12060" max="12062" width="6.7109375" style="7" customWidth="1"/>
    <col min="12063" max="12288" width="9.140625" style="7"/>
    <col min="12289" max="12289" width="6.7109375" style="7" customWidth="1"/>
    <col min="12290" max="12290" width="26" style="7" customWidth="1"/>
    <col min="12291" max="12292" width="6.7109375" style="7" customWidth="1"/>
    <col min="12293" max="12293" width="10.42578125" style="7" customWidth="1"/>
    <col min="12294" max="12294" width="9.42578125" style="7" customWidth="1"/>
    <col min="12295" max="12295" width="10.42578125" style="7" customWidth="1"/>
    <col min="12296" max="12296" width="9.42578125" style="7" bestFit="1" customWidth="1"/>
    <col min="12297" max="12297" width="9.42578125" style="7" customWidth="1"/>
    <col min="12298" max="12299" width="10.5703125" style="7" customWidth="1"/>
    <col min="12300" max="12301" width="11.28515625" style="7" customWidth="1"/>
    <col min="12302" max="12302" width="9.42578125" style="7" customWidth="1"/>
    <col min="12303" max="12303" width="10" style="7" customWidth="1"/>
    <col min="12304" max="12304" width="10.7109375" style="7" customWidth="1"/>
    <col min="12305" max="12305" width="6.7109375" style="7" customWidth="1"/>
    <col min="12306" max="12306" width="9.140625" style="7"/>
    <col min="12307" max="12307" width="9.5703125" style="7" customWidth="1"/>
    <col min="12308" max="12308" width="9" style="7" customWidth="1"/>
    <col min="12309" max="12309" width="11.140625" style="7" customWidth="1"/>
    <col min="12310" max="12310" width="11.28515625" style="7" customWidth="1"/>
    <col min="12311" max="12311" width="10.42578125" style="7" customWidth="1"/>
    <col min="12312" max="12312" width="11.85546875" style="7" customWidth="1"/>
    <col min="12313" max="12313" width="11" style="7" customWidth="1"/>
    <col min="12314" max="12314" width="7.85546875" style="7" customWidth="1"/>
    <col min="12315" max="12315" width="8" style="7" customWidth="1"/>
    <col min="12316" max="12318" width="6.7109375" style="7" customWidth="1"/>
    <col min="12319" max="12544" width="9.140625" style="7"/>
    <col min="12545" max="12545" width="6.7109375" style="7" customWidth="1"/>
    <col min="12546" max="12546" width="26" style="7" customWidth="1"/>
    <col min="12547" max="12548" width="6.7109375" style="7" customWidth="1"/>
    <col min="12549" max="12549" width="10.42578125" style="7" customWidth="1"/>
    <col min="12550" max="12550" width="9.42578125" style="7" customWidth="1"/>
    <col min="12551" max="12551" width="10.42578125" style="7" customWidth="1"/>
    <col min="12552" max="12552" width="9.42578125" style="7" bestFit="1" customWidth="1"/>
    <col min="12553" max="12553" width="9.42578125" style="7" customWidth="1"/>
    <col min="12554" max="12555" width="10.5703125" style="7" customWidth="1"/>
    <col min="12556" max="12557" width="11.28515625" style="7" customWidth="1"/>
    <col min="12558" max="12558" width="9.42578125" style="7" customWidth="1"/>
    <col min="12559" max="12559" width="10" style="7" customWidth="1"/>
    <col min="12560" max="12560" width="10.7109375" style="7" customWidth="1"/>
    <col min="12561" max="12561" width="6.7109375" style="7" customWidth="1"/>
    <col min="12562" max="12562" width="9.140625" style="7"/>
    <col min="12563" max="12563" width="9.5703125" style="7" customWidth="1"/>
    <col min="12564" max="12564" width="9" style="7" customWidth="1"/>
    <col min="12565" max="12565" width="11.140625" style="7" customWidth="1"/>
    <col min="12566" max="12566" width="11.28515625" style="7" customWidth="1"/>
    <col min="12567" max="12567" width="10.42578125" style="7" customWidth="1"/>
    <col min="12568" max="12568" width="11.85546875" style="7" customWidth="1"/>
    <col min="12569" max="12569" width="11" style="7" customWidth="1"/>
    <col min="12570" max="12570" width="7.85546875" style="7" customWidth="1"/>
    <col min="12571" max="12571" width="8" style="7" customWidth="1"/>
    <col min="12572" max="12574" width="6.7109375" style="7" customWidth="1"/>
    <col min="12575" max="12800" width="9.140625" style="7"/>
    <col min="12801" max="12801" width="6.7109375" style="7" customWidth="1"/>
    <col min="12802" max="12802" width="26" style="7" customWidth="1"/>
    <col min="12803" max="12804" width="6.7109375" style="7" customWidth="1"/>
    <col min="12805" max="12805" width="10.42578125" style="7" customWidth="1"/>
    <col min="12806" max="12806" width="9.42578125" style="7" customWidth="1"/>
    <col min="12807" max="12807" width="10.42578125" style="7" customWidth="1"/>
    <col min="12808" max="12808" width="9.42578125" style="7" bestFit="1" customWidth="1"/>
    <col min="12809" max="12809" width="9.42578125" style="7" customWidth="1"/>
    <col min="12810" max="12811" width="10.5703125" style="7" customWidth="1"/>
    <col min="12812" max="12813" width="11.28515625" style="7" customWidth="1"/>
    <col min="12814" max="12814" width="9.42578125" style="7" customWidth="1"/>
    <col min="12815" max="12815" width="10" style="7" customWidth="1"/>
    <col min="12816" max="12816" width="10.7109375" style="7" customWidth="1"/>
    <col min="12817" max="12817" width="6.7109375" style="7" customWidth="1"/>
    <col min="12818" max="12818" width="9.140625" style="7"/>
    <col min="12819" max="12819" width="9.5703125" style="7" customWidth="1"/>
    <col min="12820" max="12820" width="9" style="7" customWidth="1"/>
    <col min="12821" max="12821" width="11.140625" style="7" customWidth="1"/>
    <col min="12822" max="12822" width="11.28515625" style="7" customWidth="1"/>
    <col min="12823" max="12823" width="10.42578125" style="7" customWidth="1"/>
    <col min="12824" max="12824" width="11.85546875" style="7" customWidth="1"/>
    <col min="12825" max="12825" width="11" style="7" customWidth="1"/>
    <col min="12826" max="12826" width="7.85546875" style="7" customWidth="1"/>
    <col min="12827" max="12827" width="8" style="7" customWidth="1"/>
    <col min="12828" max="12830" width="6.7109375" style="7" customWidth="1"/>
    <col min="12831" max="13056" width="9.140625" style="7"/>
    <col min="13057" max="13057" width="6.7109375" style="7" customWidth="1"/>
    <col min="13058" max="13058" width="26" style="7" customWidth="1"/>
    <col min="13059" max="13060" width="6.7109375" style="7" customWidth="1"/>
    <col min="13061" max="13061" width="10.42578125" style="7" customWidth="1"/>
    <col min="13062" max="13062" width="9.42578125" style="7" customWidth="1"/>
    <col min="13063" max="13063" width="10.42578125" style="7" customWidth="1"/>
    <col min="13064" max="13064" width="9.42578125" style="7" bestFit="1" customWidth="1"/>
    <col min="13065" max="13065" width="9.42578125" style="7" customWidth="1"/>
    <col min="13066" max="13067" width="10.5703125" style="7" customWidth="1"/>
    <col min="13068" max="13069" width="11.28515625" style="7" customWidth="1"/>
    <col min="13070" max="13070" width="9.42578125" style="7" customWidth="1"/>
    <col min="13071" max="13071" width="10" style="7" customWidth="1"/>
    <col min="13072" max="13072" width="10.7109375" style="7" customWidth="1"/>
    <col min="13073" max="13073" width="6.7109375" style="7" customWidth="1"/>
    <col min="13074" max="13074" width="9.140625" style="7"/>
    <col min="13075" max="13075" width="9.5703125" style="7" customWidth="1"/>
    <col min="13076" max="13076" width="9" style="7" customWidth="1"/>
    <col min="13077" max="13077" width="11.140625" style="7" customWidth="1"/>
    <col min="13078" max="13078" width="11.28515625" style="7" customWidth="1"/>
    <col min="13079" max="13079" width="10.42578125" style="7" customWidth="1"/>
    <col min="13080" max="13080" width="11.85546875" style="7" customWidth="1"/>
    <col min="13081" max="13081" width="11" style="7" customWidth="1"/>
    <col min="13082" max="13082" width="7.85546875" style="7" customWidth="1"/>
    <col min="13083" max="13083" width="8" style="7" customWidth="1"/>
    <col min="13084" max="13086" width="6.7109375" style="7" customWidth="1"/>
    <col min="13087" max="13312" width="9.140625" style="7"/>
    <col min="13313" max="13313" width="6.7109375" style="7" customWidth="1"/>
    <col min="13314" max="13314" width="26" style="7" customWidth="1"/>
    <col min="13315" max="13316" width="6.7109375" style="7" customWidth="1"/>
    <col min="13317" max="13317" width="10.42578125" style="7" customWidth="1"/>
    <col min="13318" max="13318" width="9.42578125" style="7" customWidth="1"/>
    <col min="13319" max="13319" width="10.42578125" style="7" customWidth="1"/>
    <col min="13320" max="13320" width="9.42578125" style="7" bestFit="1" customWidth="1"/>
    <col min="13321" max="13321" width="9.42578125" style="7" customWidth="1"/>
    <col min="13322" max="13323" width="10.5703125" style="7" customWidth="1"/>
    <col min="13324" max="13325" width="11.28515625" style="7" customWidth="1"/>
    <col min="13326" max="13326" width="9.42578125" style="7" customWidth="1"/>
    <col min="13327" max="13327" width="10" style="7" customWidth="1"/>
    <col min="13328" max="13328" width="10.7109375" style="7" customWidth="1"/>
    <col min="13329" max="13329" width="6.7109375" style="7" customWidth="1"/>
    <col min="13330" max="13330" width="9.140625" style="7"/>
    <col min="13331" max="13331" width="9.5703125" style="7" customWidth="1"/>
    <col min="13332" max="13332" width="9" style="7" customWidth="1"/>
    <col min="13333" max="13333" width="11.140625" style="7" customWidth="1"/>
    <col min="13334" max="13334" width="11.28515625" style="7" customWidth="1"/>
    <col min="13335" max="13335" width="10.42578125" style="7" customWidth="1"/>
    <col min="13336" max="13336" width="11.85546875" style="7" customWidth="1"/>
    <col min="13337" max="13337" width="11" style="7" customWidth="1"/>
    <col min="13338" max="13338" width="7.85546875" style="7" customWidth="1"/>
    <col min="13339" max="13339" width="8" style="7" customWidth="1"/>
    <col min="13340" max="13342" width="6.7109375" style="7" customWidth="1"/>
    <col min="13343" max="13568" width="9.140625" style="7"/>
    <col min="13569" max="13569" width="6.7109375" style="7" customWidth="1"/>
    <col min="13570" max="13570" width="26" style="7" customWidth="1"/>
    <col min="13571" max="13572" width="6.7109375" style="7" customWidth="1"/>
    <col min="13573" max="13573" width="10.42578125" style="7" customWidth="1"/>
    <col min="13574" max="13574" width="9.42578125" style="7" customWidth="1"/>
    <col min="13575" max="13575" width="10.42578125" style="7" customWidth="1"/>
    <col min="13576" max="13576" width="9.42578125" style="7" bestFit="1" customWidth="1"/>
    <col min="13577" max="13577" width="9.42578125" style="7" customWidth="1"/>
    <col min="13578" max="13579" width="10.5703125" style="7" customWidth="1"/>
    <col min="13580" max="13581" width="11.28515625" style="7" customWidth="1"/>
    <col min="13582" max="13582" width="9.42578125" style="7" customWidth="1"/>
    <col min="13583" max="13583" width="10" style="7" customWidth="1"/>
    <col min="13584" max="13584" width="10.7109375" style="7" customWidth="1"/>
    <col min="13585" max="13585" width="6.7109375" style="7" customWidth="1"/>
    <col min="13586" max="13586" width="9.140625" style="7"/>
    <col min="13587" max="13587" width="9.5703125" style="7" customWidth="1"/>
    <col min="13588" max="13588" width="9" style="7" customWidth="1"/>
    <col min="13589" max="13589" width="11.140625" style="7" customWidth="1"/>
    <col min="13590" max="13590" width="11.28515625" style="7" customWidth="1"/>
    <col min="13591" max="13591" width="10.42578125" style="7" customWidth="1"/>
    <col min="13592" max="13592" width="11.85546875" style="7" customWidth="1"/>
    <col min="13593" max="13593" width="11" style="7" customWidth="1"/>
    <col min="13594" max="13594" width="7.85546875" style="7" customWidth="1"/>
    <col min="13595" max="13595" width="8" style="7" customWidth="1"/>
    <col min="13596" max="13598" width="6.7109375" style="7" customWidth="1"/>
    <col min="13599" max="13824" width="9.140625" style="7"/>
    <col min="13825" max="13825" width="6.7109375" style="7" customWidth="1"/>
    <col min="13826" max="13826" width="26" style="7" customWidth="1"/>
    <col min="13827" max="13828" width="6.7109375" style="7" customWidth="1"/>
    <col min="13829" max="13829" width="10.42578125" style="7" customWidth="1"/>
    <col min="13830" max="13830" width="9.42578125" style="7" customWidth="1"/>
    <col min="13831" max="13831" width="10.42578125" style="7" customWidth="1"/>
    <col min="13832" max="13832" width="9.42578125" style="7" bestFit="1" customWidth="1"/>
    <col min="13833" max="13833" width="9.42578125" style="7" customWidth="1"/>
    <col min="13834" max="13835" width="10.5703125" style="7" customWidth="1"/>
    <col min="13836" max="13837" width="11.28515625" style="7" customWidth="1"/>
    <col min="13838" max="13838" width="9.42578125" style="7" customWidth="1"/>
    <col min="13839" max="13839" width="10" style="7" customWidth="1"/>
    <col min="13840" max="13840" width="10.7109375" style="7" customWidth="1"/>
    <col min="13841" max="13841" width="6.7109375" style="7" customWidth="1"/>
    <col min="13842" max="13842" width="9.140625" style="7"/>
    <col min="13843" max="13843" width="9.5703125" style="7" customWidth="1"/>
    <col min="13844" max="13844" width="9" style="7" customWidth="1"/>
    <col min="13845" max="13845" width="11.140625" style="7" customWidth="1"/>
    <col min="13846" max="13846" width="11.28515625" style="7" customWidth="1"/>
    <col min="13847" max="13847" width="10.42578125" style="7" customWidth="1"/>
    <col min="13848" max="13848" width="11.85546875" style="7" customWidth="1"/>
    <col min="13849" max="13849" width="11" style="7" customWidth="1"/>
    <col min="13850" max="13850" width="7.85546875" style="7" customWidth="1"/>
    <col min="13851" max="13851" width="8" style="7" customWidth="1"/>
    <col min="13852" max="13854" width="6.7109375" style="7" customWidth="1"/>
    <col min="13855" max="14080" width="9.140625" style="7"/>
    <col min="14081" max="14081" width="6.7109375" style="7" customWidth="1"/>
    <col min="14082" max="14082" width="26" style="7" customWidth="1"/>
    <col min="14083" max="14084" width="6.7109375" style="7" customWidth="1"/>
    <col min="14085" max="14085" width="10.42578125" style="7" customWidth="1"/>
    <col min="14086" max="14086" width="9.42578125" style="7" customWidth="1"/>
    <col min="14087" max="14087" width="10.42578125" style="7" customWidth="1"/>
    <col min="14088" max="14088" width="9.42578125" style="7" bestFit="1" customWidth="1"/>
    <col min="14089" max="14089" width="9.42578125" style="7" customWidth="1"/>
    <col min="14090" max="14091" width="10.5703125" style="7" customWidth="1"/>
    <col min="14092" max="14093" width="11.28515625" style="7" customWidth="1"/>
    <col min="14094" max="14094" width="9.42578125" style="7" customWidth="1"/>
    <col min="14095" max="14095" width="10" style="7" customWidth="1"/>
    <col min="14096" max="14096" width="10.7109375" style="7" customWidth="1"/>
    <col min="14097" max="14097" width="6.7109375" style="7" customWidth="1"/>
    <col min="14098" max="14098" width="9.140625" style="7"/>
    <col min="14099" max="14099" width="9.5703125" style="7" customWidth="1"/>
    <col min="14100" max="14100" width="9" style="7" customWidth="1"/>
    <col min="14101" max="14101" width="11.140625" style="7" customWidth="1"/>
    <col min="14102" max="14102" width="11.28515625" style="7" customWidth="1"/>
    <col min="14103" max="14103" width="10.42578125" style="7" customWidth="1"/>
    <col min="14104" max="14104" width="11.85546875" style="7" customWidth="1"/>
    <col min="14105" max="14105" width="11" style="7" customWidth="1"/>
    <col min="14106" max="14106" width="7.85546875" style="7" customWidth="1"/>
    <col min="14107" max="14107" width="8" style="7" customWidth="1"/>
    <col min="14108" max="14110" width="6.7109375" style="7" customWidth="1"/>
    <col min="14111" max="14336" width="9.140625" style="7"/>
    <col min="14337" max="14337" width="6.7109375" style="7" customWidth="1"/>
    <col min="14338" max="14338" width="26" style="7" customWidth="1"/>
    <col min="14339" max="14340" width="6.7109375" style="7" customWidth="1"/>
    <col min="14341" max="14341" width="10.42578125" style="7" customWidth="1"/>
    <col min="14342" max="14342" width="9.42578125" style="7" customWidth="1"/>
    <col min="14343" max="14343" width="10.42578125" style="7" customWidth="1"/>
    <col min="14344" max="14344" width="9.42578125" style="7" bestFit="1" customWidth="1"/>
    <col min="14345" max="14345" width="9.42578125" style="7" customWidth="1"/>
    <col min="14346" max="14347" width="10.5703125" style="7" customWidth="1"/>
    <col min="14348" max="14349" width="11.28515625" style="7" customWidth="1"/>
    <col min="14350" max="14350" width="9.42578125" style="7" customWidth="1"/>
    <col min="14351" max="14351" width="10" style="7" customWidth="1"/>
    <col min="14352" max="14352" width="10.7109375" style="7" customWidth="1"/>
    <col min="14353" max="14353" width="6.7109375" style="7" customWidth="1"/>
    <col min="14354" max="14354" width="9.140625" style="7"/>
    <col min="14355" max="14355" width="9.5703125" style="7" customWidth="1"/>
    <col min="14356" max="14356" width="9" style="7" customWidth="1"/>
    <col min="14357" max="14357" width="11.140625" style="7" customWidth="1"/>
    <col min="14358" max="14358" width="11.28515625" style="7" customWidth="1"/>
    <col min="14359" max="14359" width="10.42578125" style="7" customWidth="1"/>
    <col min="14360" max="14360" width="11.85546875" style="7" customWidth="1"/>
    <col min="14361" max="14361" width="11" style="7" customWidth="1"/>
    <col min="14362" max="14362" width="7.85546875" style="7" customWidth="1"/>
    <col min="14363" max="14363" width="8" style="7" customWidth="1"/>
    <col min="14364" max="14366" width="6.7109375" style="7" customWidth="1"/>
    <col min="14367" max="14592" width="9.140625" style="7"/>
    <col min="14593" max="14593" width="6.7109375" style="7" customWidth="1"/>
    <col min="14594" max="14594" width="26" style="7" customWidth="1"/>
    <col min="14595" max="14596" width="6.7109375" style="7" customWidth="1"/>
    <col min="14597" max="14597" width="10.42578125" style="7" customWidth="1"/>
    <col min="14598" max="14598" width="9.42578125" style="7" customWidth="1"/>
    <col min="14599" max="14599" width="10.42578125" style="7" customWidth="1"/>
    <col min="14600" max="14600" width="9.42578125" style="7" bestFit="1" customWidth="1"/>
    <col min="14601" max="14601" width="9.42578125" style="7" customWidth="1"/>
    <col min="14602" max="14603" width="10.5703125" style="7" customWidth="1"/>
    <col min="14604" max="14605" width="11.28515625" style="7" customWidth="1"/>
    <col min="14606" max="14606" width="9.42578125" style="7" customWidth="1"/>
    <col min="14607" max="14607" width="10" style="7" customWidth="1"/>
    <col min="14608" max="14608" width="10.7109375" style="7" customWidth="1"/>
    <col min="14609" max="14609" width="6.7109375" style="7" customWidth="1"/>
    <col min="14610" max="14610" width="9.140625" style="7"/>
    <col min="14611" max="14611" width="9.5703125" style="7" customWidth="1"/>
    <col min="14612" max="14612" width="9" style="7" customWidth="1"/>
    <col min="14613" max="14613" width="11.140625" style="7" customWidth="1"/>
    <col min="14614" max="14614" width="11.28515625" style="7" customWidth="1"/>
    <col min="14615" max="14615" width="10.42578125" style="7" customWidth="1"/>
    <col min="14616" max="14616" width="11.85546875" style="7" customWidth="1"/>
    <col min="14617" max="14617" width="11" style="7" customWidth="1"/>
    <col min="14618" max="14618" width="7.85546875" style="7" customWidth="1"/>
    <col min="14619" max="14619" width="8" style="7" customWidth="1"/>
    <col min="14620" max="14622" width="6.7109375" style="7" customWidth="1"/>
    <col min="14623" max="14848" width="9.140625" style="7"/>
    <col min="14849" max="14849" width="6.7109375" style="7" customWidth="1"/>
    <col min="14850" max="14850" width="26" style="7" customWidth="1"/>
    <col min="14851" max="14852" width="6.7109375" style="7" customWidth="1"/>
    <col min="14853" max="14853" width="10.42578125" style="7" customWidth="1"/>
    <col min="14854" max="14854" width="9.42578125" style="7" customWidth="1"/>
    <col min="14855" max="14855" width="10.42578125" style="7" customWidth="1"/>
    <col min="14856" max="14856" width="9.42578125" style="7" bestFit="1" customWidth="1"/>
    <col min="14857" max="14857" width="9.42578125" style="7" customWidth="1"/>
    <col min="14858" max="14859" width="10.5703125" style="7" customWidth="1"/>
    <col min="14860" max="14861" width="11.28515625" style="7" customWidth="1"/>
    <col min="14862" max="14862" width="9.42578125" style="7" customWidth="1"/>
    <col min="14863" max="14863" width="10" style="7" customWidth="1"/>
    <col min="14864" max="14864" width="10.7109375" style="7" customWidth="1"/>
    <col min="14865" max="14865" width="6.7109375" style="7" customWidth="1"/>
    <col min="14866" max="14866" width="9.140625" style="7"/>
    <col min="14867" max="14867" width="9.5703125" style="7" customWidth="1"/>
    <col min="14868" max="14868" width="9" style="7" customWidth="1"/>
    <col min="14869" max="14869" width="11.140625" style="7" customWidth="1"/>
    <col min="14870" max="14870" width="11.28515625" style="7" customWidth="1"/>
    <col min="14871" max="14871" width="10.42578125" style="7" customWidth="1"/>
    <col min="14872" max="14872" width="11.85546875" style="7" customWidth="1"/>
    <col min="14873" max="14873" width="11" style="7" customWidth="1"/>
    <col min="14874" max="14874" width="7.85546875" style="7" customWidth="1"/>
    <col min="14875" max="14875" width="8" style="7" customWidth="1"/>
    <col min="14876" max="14878" width="6.7109375" style="7" customWidth="1"/>
    <col min="14879" max="15104" width="9.140625" style="7"/>
    <col min="15105" max="15105" width="6.7109375" style="7" customWidth="1"/>
    <col min="15106" max="15106" width="26" style="7" customWidth="1"/>
    <col min="15107" max="15108" width="6.7109375" style="7" customWidth="1"/>
    <col min="15109" max="15109" width="10.42578125" style="7" customWidth="1"/>
    <col min="15110" max="15110" width="9.42578125" style="7" customWidth="1"/>
    <col min="15111" max="15111" width="10.42578125" style="7" customWidth="1"/>
    <col min="15112" max="15112" width="9.42578125" style="7" bestFit="1" customWidth="1"/>
    <col min="15113" max="15113" width="9.42578125" style="7" customWidth="1"/>
    <col min="15114" max="15115" width="10.5703125" style="7" customWidth="1"/>
    <col min="15116" max="15117" width="11.28515625" style="7" customWidth="1"/>
    <col min="15118" max="15118" width="9.42578125" style="7" customWidth="1"/>
    <col min="15119" max="15119" width="10" style="7" customWidth="1"/>
    <col min="15120" max="15120" width="10.7109375" style="7" customWidth="1"/>
    <col min="15121" max="15121" width="6.7109375" style="7" customWidth="1"/>
    <col min="15122" max="15122" width="9.140625" style="7"/>
    <col min="15123" max="15123" width="9.5703125" style="7" customWidth="1"/>
    <col min="15124" max="15124" width="9" style="7" customWidth="1"/>
    <col min="15125" max="15125" width="11.140625" style="7" customWidth="1"/>
    <col min="15126" max="15126" width="11.28515625" style="7" customWidth="1"/>
    <col min="15127" max="15127" width="10.42578125" style="7" customWidth="1"/>
    <col min="15128" max="15128" width="11.85546875" style="7" customWidth="1"/>
    <col min="15129" max="15129" width="11" style="7" customWidth="1"/>
    <col min="15130" max="15130" width="7.85546875" style="7" customWidth="1"/>
    <col min="15131" max="15131" width="8" style="7" customWidth="1"/>
    <col min="15132" max="15134" width="6.7109375" style="7" customWidth="1"/>
    <col min="15135" max="15360" width="9.140625" style="7"/>
    <col min="15361" max="15361" width="6.7109375" style="7" customWidth="1"/>
    <col min="15362" max="15362" width="26" style="7" customWidth="1"/>
    <col min="15363" max="15364" width="6.7109375" style="7" customWidth="1"/>
    <col min="15365" max="15365" width="10.42578125" style="7" customWidth="1"/>
    <col min="15366" max="15366" width="9.42578125" style="7" customWidth="1"/>
    <col min="15367" max="15367" width="10.42578125" style="7" customWidth="1"/>
    <col min="15368" max="15368" width="9.42578125" style="7" bestFit="1" customWidth="1"/>
    <col min="15369" max="15369" width="9.42578125" style="7" customWidth="1"/>
    <col min="15370" max="15371" width="10.5703125" style="7" customWidth="1"/>
    <col min="15372" max="15373" width="11.28515625" style="7" customWidth="1"/>
    <col min="15374" max="15374" width="9.42578125" style="7" customWidth="1"/>
    <col min="15375" max="15375" width="10" style="7" customWidth="1"/>
    <col min="15376" max="15376" width="10.7109375" style="7" customWidth="1"/>
    <col min="15377" max="15377" width="6.7109375" style="7" customWidth="1"/>
    <col min="15378" max="15378" width="9.140625" style="7"/>
    <col min="15379" max="15379" width="9.5703125" style="7" customWidth="1"/>
    <col min="15380" max="15380" width="9" style="7" customWidth="1"/>
    <col min="15381" max="15381" width="11.140625" style="7" customWidth="1"/>
    <col min="15382" max="15382" width="11.28515625" style="7" customWidth="1"/>
    <col min="15383" max="15383" width="10.42578125" style="7" customWidth="1"/>
    <col min="15384" max="15384" width="11.85546875" style="7" customWidth="1"/>
    <col min="15385" max="15385" width="11" style="7" customWidth="1"/>
    <col min="15386" max="15386" width="7.85546875" style="7" customWidth="1"/>
    <col min="15387" max="15387" width="8" style="7" customWidth="1"/>
    <col min="15388" max="15390" width="6.7109375" style="7" customWidth="1"/>
    <col min="15391" max="15616" width="9.140625" style="7"/>
    <col min="15617" max="15617" width="6.7109375" style="7" customWidth="1"/>
    <col min="15618" max="15618" width="26" style="7" customWidth="1"/>
    <col min="15619" max="15620" width="6.7109375" style="7" customWidth="1"/>
    <col min="15621" max="15621" width="10.42578125" style="7" customWidth="1"/>
    <col min="15622" max="15622" width="9.42578125" style="7" customWidth="1"/>
    <col min="15623" max="15623" width="10.42578125" style="7" customWidth="1"/>
    <col min="15624" max="15624" width="9.42578125" style="7" bestFit="1" customWidth="1"/>
    <col min="15625" max="15625" width="9.42578125" style="7" customWidth="1"/>
    <col min="15626" max="15627" width="10.5703125" style="7" customWidth="1"/>
    <col min="15628" max="15629" width="11.28515625" style="7" customWidth="1"/>
    <col min="15630" max="15630" width="9.42578125" style="7" customWidth="1"/>
    <col min="15631" max="15631" width="10" style="7" customWidth="1"/>
    <col min="15632" max="15632" width="10.7109375" style="7" customWidth="1"/>
    <col min="15633" max="15633" width="6.7109375" style="7" customWidth="1"/>
    <col min="15634" max="15634" width="9.140625" style="7"/>
    <col min="15635" max="15635" width="9.5703125" style="7" customWidth="1"/>
    <col min="15636" max="15636" width="9" style="7" customWidth="1"/>
    <col min="15637" max="15637" width="11.140625" style="7" customWidth="1"/>
    <col min="15638" max="15638" width="11.28515625" style="7" customWidth="1"/>
    <col min="15639" max="15639" width="10.42578125" style="7" customWidth="1"/>
    <col min="15640" max="15640" width="11.85546875" style="7" customWidth="1"/>
    <col min="15641" max="15641" width="11" style="7" customWidth="1"/>
    <col min="15642" max="15642" width="7.85546875" style="7" customWidth="1"/>
    <col min="15643" max="15643" width="8" style="7" customWidth="1"/>
    <col min="15644" max="15646" width="6.7109375" style="7" customWidth="1"/>
    <col min="15647" max="15872" width="9.140625" style="7"/>
    <col min="15873" max="15873" width="6.7109375" style="7" customWidth="1"/>
    <col min="15874" max="15874" width="26" style="7" customWidth="1"/>
    <col min="15875" max="15876" width="6.7109375" style="7" customWidth="1"/>
    <col min="15877" max="15877" width="10.42578125" style="7" customWidth="1"/>
    <col min="15878" max="15878" width="9.42578125" style="7" customWidth="1"/>
    <col min="15879" max="15879" width="10.42578125" style="7" customWidth="1"/>
    <col min="15880" max="15880" width="9.42578125" style="7" bestFit="1" customWidth="1"/>
    <col min="15881" max="15881" width="9.42578125" style="7" customWidth="1"/>
    <col min="15882" max="15883" width="10.5703125" style="7" customWidth="1"/>
    <col min="15884" max="15885" width="11.28515625" style="7" customWidth="1"/>
    <col min="15886" max="15886" width="9.42578125" style="7" customWidth="1"/>
    <col min="15887" max="15887" width="10" style="7" customWidth="1"/>
    <col min="15888" max="15888" width="10.7109375" style="7" customWidth="1"/>
    <col min="15889" max="15889" width="6.7109375" style="7" customWidth="1"/>
    <col min="15890" max="15890" width="9.140625" style="7"/>
    <col min="15891" max="15891" width="9.5703125" style="7" customWidth="1"/>
    <col min="15892" max="15892" width="9" style="7" customWidth="1"/>
    <col min="15893" max="15893" width="11.140625" style="7" customWidth="1"/>
    <col min="15894" max="15894" width="11.28515625" style="7" customWidth="1"/>
    <col min="15895" max="15895" width="10.42578125" style="7" customWidth="1"/>
    <col min="15896" max="15896" width="11.85546875" style="7" customWidth="1"/>
    <col min="15897" max="15897" width="11" style="7" customWidth="1"/>
    <col min="15898" max="15898" width="7.85546875" style="7" customWidth="1"/>
    <col min="15899" max="15899" width="8" style="7" customWidth="1"/>
    <col min="15900" max="15902" width="6.7109375" style="7" customWidth="1"/>
    <col min="15903" max="16128" width="9.140625" style="7"/>
    <col min="16129" max="16129" width="6.7109375" style="7" customWidth="1"/>
    <col min="16130" max="16130" width="26" style="7" customWidth="1"/>
    <col min="16131" max="16132" width="6.7109375" style="7" customWidth="1"/>
    <col min="16133" max="16133" width="10.42578125" style="7" customWidth="1"/>
    <col min="16134" max="16134" width="9.42578125" style="7" customWidth="1"/>
    <col min="16135" max="16135" width="10.42578125" style="7" customWidth="1"/>
    <col min="16136" max="16136" width="9.42578125" style="7" bestFit="1" customWidth="1"/>
    <col min="16137" max="16137" width="9.42578125" style="7" customWidth="1"/>
    <col min="16138" max="16139" width="10.5703125" style="7" customWidth="1"/>
    <col min="16140" max="16141" width="11.28515625" style="7" customWidth="1"/>
    <col min="16142" max="16142" width="9.42578125" style="7" customWidth="1"/>
    <col min="16143" max="16143" width="10" style="7" customWidth="1"/>
    <col min="16144" max="16144" width="10.7109375" style="7" customWidth="1"/>
    <col min="16145" max="16145" width="6.7109375" style="7" customWidth="1"/>
    <col min="16146" max="16146" width="9.140625" style="7"/>
    <col min="16147" max="16147" width="9.5703125" style="7" customWidth="1"/>
    <col min="16148" max="16148" width="9" style="7" customWidth="1"/>
    <col min="16149" max="16149" width="11.140625" style="7" customWidth="1"/>
    <col min="16150" max="16150" width="11.28515625" style="7" customWidth="1"/>
    <col min="16151" max="16151" width="10.42578125" style="7" customWidth="1"/>
    <col min="16152" max="16152" width="11.85546875" style="7" customWidth="1"/>
    <col min="16153" max="16153" width="11" style="7" customWidth="1"/>
    <col min="16154" max="16154" width="7.85546875" style="7" customWidth="1"/>
    <col min="16155" max="16155" width="8" style="7" customWidth="1"/>
    <col min="16156" max="16158" width="6.7109375" style="7" customWidth="1"/>
    <col min="16159" max="16384" width="9.140625" style="7"/>
  </cols>
  <sheetData>
    <row r="1" spans="1:29" s="1" customFormat="1" ht="38.25" customHeight="1" x14ac:dyDescent="0.25">
      <c r="A1" s="101" t="s">
        <v>107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3"/>
    </row>
    <row r="2" spans="1:29" s="5" customFormat="1" ht="25.5" customHeight="1" x14ac:dyDescent="0.25">
      <c r="A2" s="104" t="s">
        <v>0</v>
      </c>
      <c r="B2" s="105" t="s">
        <v>1</v>
      </c>
      <c r="C2" s="105" t="s">
        <v>2</v>
      </c>
      <c r="D2" s="106" t="s">
        <v>3</v>
      </c>
      <c r="E2" s="105" t="s">
        <v>4</v>
      </c>
      <c r="F2" s="105"/>
      <c r="G2" s="105"/>
      <c r="H2" s="104" t="s">
        <v>5</v>
      </c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4">
        <v>10</v>
      </c>
      <c r="AA2" s="4"/>
    </row>
    <row r="3" spans="1:29" s="6" customFormat="1" ht="38.25" customHeight="1" x14ac:dyDescent="0.25">
      <c r="A3" s="104"/>
      <c r="B3" s="105"/>
      <c r="C3" s="105"/>
      <c r="D3" s="106"/>
      <c r="E3" s="105"/>
      <c r="F3" s="105"/>
      <c r="G3" s="105"/>
      <c r="H3" s="105" t="s">
        <v>6</v>
      </c>
      <c r="I3" s="105"/>
      <c r="J3" s="105"/>
      <c r="K3" s="105" t="s">
        <v>7</v>
      </c>
      <c r="L3" s="105"/>
      <c r="M3" s="105"/>
      <c r="N3" s="105" t="s">
        <v>8</v>
      </c>
      <c r="O3" s="105"/>
      <c r="P3" s="105"/>
      <c r="Q3" s="105" t="s">
        <v>9</v>
      </c>
      <c r="R3" s="105"/>
      <c r="S3" s="105"/>
      <c r="T3" s="105" t="s">
        <v>10</v>
      </c>
      <c r="U3" s="105"/>
      <c r="V3" s="105"/>
      <c r="W3" s="105" t="s">
        <v>11</v>
      </c>
      <c r="X3" s="105"/>
      <c r="Y3" s="105"/>
      <c r="Z3" s="2"/>
      <c r="AA3" s="2"/>
    </row>
    <row r="4" spans="1:29" s="6" customFormat="1" ht="37.5" customHeight="1" x14ac:dyDescent="0.25">
      <c r="A4" s="104"/>
      <c r="B4" s="105"/>
      <c r="C4" s="105"/>
      <c r="D4" s="106"/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18</v>
      </c>
      <c r="L4" s="3" t="s">
        <v>19</v>
      </c>
      <c r="M4" s="3" t="s">
        <v>20</v>
      </c>
      <c r="N4" s="3" t="s">
        <v>21</v>
      </c>
      <c r="O4" s="3" t="s">
        <v>22</v>
      </c>
      <c r="P4" s="3" t="s">
        <v>23</v>
      </c>
      <c r="Q4" s="3" t="s">
        <v>24</v>
      </c>
      <c r="R4" s="3" t="s">
        <v>25</v>
      </c>
      <c r="S4" s="3" t="s">
        <v>26</v>
      </c>
      <c r="T4" s="3" t="s">
        <v>27</v>
      </c>
      <c r="U4" s="3" t="s">
        <v>28</v>
      </c>
      <c r="V4" s="3" t="s">
        <v>29</v>
      </c>
      <c r="W4" s="3" t="s">
        <v>30</v>
      </c>
      <c r="X4" s="3" t="s">
        <v>31</v>
      </c>
      <c r="Y4" s="3" t="s">
        <v>32</v>
      </c>
      <c r="Z4" s="3" t="s">
        <v>33</v>
      </c>
      <c r="AA4" s="2" t="s">
        <v>34</v>
      </c>
    </row>
    <row r="5" spans="1:29" ht="12.75" x14ac:dyDescent="0.25">
      <c r="A5" s="4">
        <v>1</v>
      </c>
      <c r="B5" s="72" t="s">
        <v>35</v>
      </c>
      <c r="C5" s="73">
        <v>1260</v>
      </c>
      <c r="D5" s="74">
        <v>0.36220000000000002</v>
      </c>
      <c r="E5" s="75">
        <v>187.19</v>
      </c>
      <c r="F5" s="75">
        <v>189.48538320000003</v>
      </c>
      <c r="G5" s="75">
        <f>F5-E5</f>
        <v>2.2953832000000318</v>
      </c>
      <c r="H5" s="75">
        <v>239.375</v>
      </c>
      <c r="I5" s="75">
        <v>203.46088017833338</v>
      </c>
      <c r="J5" s="75">
        <f>I5-H5</f>
        <v>-35.914119821666617</v>
      </c>
      <c r="K5" s="75">
        <v>791.81370000000004</v>
      </c>
      <c r="L5" s="75">
        <v>808.8277022904</v>
      </c>
      <c r="M5" s="75">
        <f>L5-K5</f>
        <v>17.014002290399958</v>
      </c>
      <c r="N5" s="75"/>
      <c r="O5" s="75">
        <v>0</v>
      </c>
      <c r="P5" s="75">
        <f>O5-N5</f>
        <v>0</v>
      </c>
      <c r="Q5" s="75"/>
      <c r="R5" s="75">
        <v>0</v>
      </c>
      <c r="S5" s="75">
        <f>R5-Q5</f>
        <v>0</v>
      </c>
      <c r="T5" s="75"/>
      <c r="U5" s="75">
        <v>0</v>
      </c>
      <c r="V5" s="75">
        <f>U5-T5</f>
        <v>0</v>
      </c>
      <c r="W5" s="75">
        <f>T5+Q5+N5+K5+H5</f>
        <v>1031.1887000000002</v>
      </c>
      <c r="X5" s="75">
        <f>U5+R5+O5+L5+I5</f>
        <v>1012.2885824687334</v>
      </c>
      <c r="Y5" s="75">
        <f>X5-W5</f>
        <v>-18.900117531266801</v>
      </c>
      <c r="Z5" s="76">
        <f t="shared" ref="Z5:AA50" si="0">IFERROR(W5/E5,0)</f>
        <v>5.5087809177840708</v>
      </c>
      <c r="AA5" s="76">
        <f t="shared" si="0"/>
        <v>5.3423043264517789</v>
      </c>
      <c r="AC5" s="8"/>
    </row>
    <row r="6" spans="1:29" ht="12.75" x14ac:dyDescent="0.25">
      <c r="A6" s="4">
        <f>A5+1</f>
        <v>2</v>
      </c>
      <c r="B6" s="72" t="s">
        <v>36</v>
      </c>
      <c r="C6" s="73">
        <v>500</v>
      </c>
      <c r="D6" s="74">
        <v>0.36220000000000002</v>
      </c>
      <c r="E6" s="75">
        <v>92.05</v>
      </c>
      <c r="F6" s="75">
        <v>91.267304799999991</v>
      </c>
      <c r="G6" s="75">
        <f t="shared" ref="G6:G75" si="1">F6-E6</f>
        <v>-0.78269520000000625</v>
      </c>
      <c r="H6" s="75">
        <v>86.4</v>
      </c>
      <c r="I6" s="75">
        <v>86.883133333333348</v>
      </c>
      <c r="J6" s="75">
        <f t="shared" ref="J6:J75" si="2">I6-H6</f>
        <v>0.48313333333334185</v>
      </c>
      <c r="K6" s="75">
        <v>362.67699999999996</v>
      </c>
      <c r="L6" s="75">
        <v>365.16902311840005</v>
      </c>
      <c r="M6" s="75">
        <f t="shared" ref="M6:M75" si="3">L6-K6</f>
        <v>2.4920231184000841</v>
      </c>
      <c r="N6" s="75"/>
      <c r="O6" s="75">
        <v>0</v>
      </c>
      <c r="P6" s="75">
        <f t="shared" ref="P6:P75" si="4">O6-N6</f>
        <v>0</v>
      </c>
      <c r="Q6" s="75"/>
      <c r="R6" s="75">
        <v>0</v>
      </c>
      <c r="S6" s="75">
        <f t="shared" ref="S6:S75" si="5">R6-Q6</f>
        <v>0</v>
      </c>
      <c r="T6" s="75"/>
      <c r="U6" s="75">
        <v>0</v>
      </c>
      <c r="V6" s="75">
        <f t="shared" ref="V6:V75" si="6">U6-T6</f>
        <v>0</v>
      </c>
      <c r="W6" s="75">
        <f t="shared" ref="W6:X75" si="7">T6+Q6+N6+K6+H6</f>
        <v>449.077</v>
      </c>
      <c r="X6" s="75">
        <f t="shared" si="7"/>
        <v>452.05215645173337</v>
      </c>
      <c r="Y6" s="75">
        <f t="shared" ref="Y6:Y75" si="8">X6-W6</f>
        <v>2.9751564517333691</v>
      </c>
      <c r="Z6" s="76">
        <f t="shared" si="0"/>
        <v>4.8786203150461711</v>
      </c>
      <c r="AA6" s="76">
        <f t="shared" si="0"/>
        <v>4.9530569292294189</v>
      </c>
      <c r="AC6" s="8"/>
    </row>
    <row r="7" spans="1:29" ht="12.75" x14ac:dyDescent="0.25">
      <c r="A7" s="4">
        <f t="shared" ref="A7:A67" si="9">A6+1</f>
        <v>3</v>
      </c>
      <c r="B7" s="72" t="s">
        <v>37</v>
      </c>
      <c r="C7" s="73">
        <v>800</v>
      </c>
      <c r="D7" s="74">
        <v>0.36220000000000002</v>
      </c>
      <c r="E7" s="75">
        <v>175.66</v>
      </c>
      <c r="F7" s="75">
        <v>126.18616506880001</v>
      </c>
      <c r="G7" s="75">
        <f t="shared" si="1"/>
        <v>-49.473834931199988</v>
      </c>
      <c r="H7" s="75">
        <v>324.79166666666663</v>
      </c>
      <c r="I7" s="75">
        <v>300.51055017519997</v>
      </c>
      <c r="J7" s="75">
        <f t="shared" si="2"/>
        <v>-24.281116491466662</v>
      </c>
      <c r="K7" s="75">
        <v>586.70439999999996</v>
      </c>
      <c r="L7" s="75">
        <v>401.41482057275152</v>
      </c>
      <c r="M7" s="75">
        <f t="shared" si="3"/>
        <v>-185.28957942724844</v>
      </c>
      <c r="N7" s="75"/>
      <c r="O7" s="75">
        <v>0</v>
      </c>
      <c r="P7" s="75">
        <f t="shared" si="4"/>
        <v>0</v>
      </c>
      <c r="Q7" s="75"/>
      <c r="R7" s="75">
        <v>0</v>
      </c>
      <c r="S7" s="75">
        <f t="shared" si="5"/>
        <v>0</v>
      </c>
      <c r="T7" s="75"/>
      <c r="U7" s="75">
        <v>0</v>
      </c>
      <c r="V7" s="75">
        <f t="shared" si="6"/>
        <v>0</v>
      </c>
      <c r="W7" s="75">
        <f t="shared" si="7"/>
        <v>911.49606666666659</v>
      </c>
      <c r="X7" s="75">
        <f t="shared" si="7"/>
        <v>701.92537074795155</v>
      </c>
      <c r="Y7" s="75">
        <f t="shared" si="8"/>
        <v>-209.57069591871505</v>
      </c>
      <c r="Z7" s="76">
        <f t="shared" si="0"/>
        <v>5.1889790883904512</v>
      </c>
      <c r="AA7" s="76">
        <f t="shared" si="0"/>
        <v>5.562617505375834</v>
      </c>
      <c r="AC7" s="8"/>
    </row>
    <row r="8" spans="1:29" ht="12.75" x14ac:dyDescent="0.25">
      <c r="A8" s="4">
        <f t="shared" si="9"/>
        <v>4</v>
      </c>
      <c r="B8" s="72" t="s">
        <v>38</v>
      </c>
      <c r="C8" s="73">
        <v>420</v>
      </c>
      <c r="D8" s="74">
        <v>0.36220000000000002</v>
      </c>
      <c r="E8" s="75">
        <v>23.48</v>
      </c>
      <c r="F8" s="75">
        <v>56.326528959999997</v>
      </c>
      <c r="G8" s="75">
        <f t="shared" si="1"/>
        <v>32.846528960000001</v>
      </c>
      <c r="H8" s="75">
        <v>79.408333333333331</v>
      </c>
      <c r="I8" s="75">
        <v>69.61221358249999</v>
      </c>
      <c r="J8" s="75">
        <f t="shared" si="2"/>
        <v>-9.7961197508333413</v>
      </c>
      <c r="K8" s="75">
        <v>103.31200000000001</v>
      </c>
      <c r="L8" s="75">
        <v>272.51417691519998</v>
      </c>
      <c r="M8" s="75">
        <f t="shared" si="3"/>
        <v>169.20217691519997</v>
      </c>
      <c r="N8" s="75"/>
      <c r="O8" s="75">
        <v>0</v>
      </c>
      <c r="P8" s="75">
        <f t="shared" si="4"/>
        <v>0</v>
      </c>
      <c r="Q8" s="75"/>
      <c r="R8" s="75">
        <v>0</v>
      </c>
      <c r="S8" s="75">
        <f t="shared" si="5"/>
        <v>0</v>
      </c>
      <c r="T8" s="75"/>
      <c r="U8" s="75">
        <v>0</v>
      </c>
      <c r="V8" s="75">
        <f t="shared" si="6"/>
        <v>0</v>
      </c>
      <c r="W8" s="75">
        <f t="shared" si="7"/>
        <v>182.72033333333334</v>
      </c>
      <c r="X8" s="75">
        <f t="shared" si="7"/>
        <v>342.12639049769996</v>
      </c>
      <c r="Y8" s="75">
        <f t="shared" si="8"/>
        <v>159.40605716436662</v>
      </c>
      <c r="Z8" s="76">
        <f t="shared" si="0"/>
        <v>7.7819562748438393</v>
      </c>
      <c r="AA8" s="76">
        <f t="shared" si="0"/>
        <v>6.0739831978757168</v>
      </c>
      <c r="AC8" s="8"/>
    </row>
    <row r="9" spans="1:29" ht="12.75" x14ac:dyDescent="0.25">
      <c r="A9" s="4">
        <f t="shared" si="9"/>
        <v>5</v>
      </c>
      <c r="B9" s="72" t="s">
        <v>39</v>
      </c>
      <c r="C9" s="73">
        <v>420</v>
      </c>
      <c r="D9" s="74">
        <v>0.36220000000000002</v>
      </c>
      <c r="E9" s="75">
        <v>49.64</v>
      </c>
      <c r="F9" s="75">
        <v>68.715922400000011</v>
      </c>
      <c r="G9" s="75">
        <f t="shared" si="1"/>
        <v>19.07592240000001</v>
      </c>
      <c r="H9" s="75">
        <v>87.775000000000006</v>
      </c>
      <c r="I9" s="75">
        <v>82.795599999999993</v>
      </c>
      <c r="J9" s="75">
        <f t="shared" si="2"/>
        <v>-4.9794000000000125</v>
      </c>
      <c r="K9" s="75">
        <v>218.41600000000003</v>
      </c>
      <c r="L9" s="75">
        <v>332.4554769472</v>
      </c>
      <c r="M9" s="75">
        <f t="shared" si="3"/>
        <v>114.03947694719997</v>
      </c>
      <c r="N9" s="75"/>
      <c r="O9" s="75">
        <v>0</v>
      </c>
      <c r="P9" s="75">
        <f t="shared" si="4"/>
        <v>0</v>
      </c>
      <c r="Q9" s="75"/>
      <c r="R9" s="75">
        <v>0</v>
      </c>
      <c r="S9" s="75">
        <f t="shared" si="5"/>
        <v>0</v>
      </c>
      <c r="T9" s="75"/>
      <c r="U9" s="75">
        <v>0</v>
      </c>
      <c r="V9" s="75">
        <f t="shared" si="6"/>
        <v>0</v>
      </c>
      <c r="W9" s="75">
        <f t="shared" si="7"/>
        <v>306.19100000000003</v>
      </c>
      <c r="X9" s="75">
        <f t="shared" si="7"/>
        <v>415.25107694719998</v>
      </c>
      <c r="Y9" s="75">
        <f t="shared" si="8"/>
        <v>109.06007694719995</v>
      </c>
      <c r="Z9" s="76">
        <f t="shared" si="0"/>
        <v>6.1682312651087834</v>
      </c>
      <c r="AA9" s="76">
        <f t="shared" si="0"/>
        <v>6.0430110292341777</v>
      </c>
      <c r="AC9" s="8"/>
    </row>
    <row r="10" spans="1:29" ht="12.75" x14ac:dyDescent="0.25">
      <c r="A10" s="4">
        <f t="shared" si="9"/>
        <v>6</v>
      </c>
      <c r="B10" s="72" t="s">
        <v>40</v>
      </c>
      <c r="C10" s="73">
        <v>210</v>
      </c>
      <c r="D10" s="74">
        <v>0.36220000000000002</v>
      </c>
      <c r="E10" s="75">
        <v>27.75</v>
      </c>
      <c r="F10" s="75">
        <v>35.711383440000006</v>
      </c>
      <c r="G10" s="75">
        <f t="shared" si="1"/>
        <v>7.9613834400000059</v>
      </c>
      <c r="H10" s="75">
        <v>47.258333333333333</v>
      </c>
      <c r="I10" s="75">
        <v>51.131046666666663</v>
      </c>
      <c r="J10" s="75">
        <f t="shared" si="2"/>
        <v>3.8727133333333299</v>
      </c>
      <c r="K10" s="75">
        <v>122.10000000000001</v>
      </c>
      <c r="L10" s="75">
        <v>172.7757496504</v>
      </c>
      <c r="M10" s="75">
        <f t="shared" si="3"/>
        <v>50.675749650399993</v>
      </c>
      <c r="N10" s="75"/>
      <c r="O10" s="75">
        <v>0</v>
      </c>
      <c r="P10" s="75">
        <f t="shared" si="4"/>
        <v>0</v>
      </c>
      <c r="Q10" s="75"/>
      <c r="R10" s="75">
        <v>0</v>
      </c>
      <c r="S10" s="75">
        <f t="shared" si="5"/>
        <v>0</v>
      </c>
      <c r="T10" s="75"/>
      <c r="U10" s="75">
        <v>0</v>
      </c>
      <c r="V10" s="75">
        <f t="shared" si="6"/>
        <v>0</v>
      </c>
      <c r="W10" s="75">
        <f t="shared" si="7"/>
        <v>169.35833333333335</v>
      </c>
      <c r="X10" s="75">
        <f t="shared" si="7"/>
        <v>223.90679631706666</v>
      </c>
      <c r="Y10" s="75">
        <f t="shared" si="8"/>
        <v>54.548462983733316</v>
      </c>
      <c r="Z10" s="76">
        <f t="shared" si="0"/>
        <v>6.1030030030030034</v>
      </c>
      <c r="AA10" s="76">
        <f t="shared" si="0"/>
        <v>6.2698998120098208</v>
      </c>
      <c r="AC10" s="8"/>
    </row>
    <row r="11" spans="1:29" ht="12.75" x14ac:dyDescent="0.25">
      <c r="A11" s="4">
        <f t="shared" si="9"/>
        <v>7</v>
      </c>
      <c r="B11" s="72" t="s">
        <v>41</v>
      </c>
      <c r="C11" s="73">
        <v>600</v>
      </c>
      <c r="D11" s="74">
        <v>0.36220000000000002</v>
      </c>
      <c r="E11" s="75">
        <v>93.31</v>
      </c>
      <c r="F11" s="75">
        <v>95.104668799999999</v>
      </c>
      <c r="G11" s="75">
        <f t="shared" si="1"/>
        <v>1.7946687999999966</v>
      </c>
      <c r="H11" s="75">
        <v>184.25833333333333</v>
      </c>
      <c r="I11" s="75">
        <v>180.48706345647057</v>
      </c>
      <c r="J11" s="75">
        <f t="shared" si="2"/>
        <v>-3.7712698768627604</v>
      </c>
      <c r="K11" s="75">
        <v>382.57099999999997</v>
      </c>
      <c r="L11" s="75">
        <v>420.15888958560004</v>
      </c>
      <c r="M11" s="75">
        <f t="shared" si="3"/>
        <v>37.587889585600067</v>
      </c>
      <c r="N11" s="75"/>
      <c r="O11" s="75">
        <v>0</v>
      </c>
      <c r="P11" s="75">
        <f t="shared" si="4"/>
        <v>0</v>
      </c>
      <c r="Q11" s="75"/>
      <c r="R11" s="75">
        <v>0</v>
      </c>
      <c r="S11" s="75">
        <f t="shared" si="5"/>
        <v>0</v>
      </c>
      <c r="T11" s="75"/>
      <c r="U11" s="75">
        <v>0</v>
      </c>
      <c r="V11" s="75">
        <f t="shared" si="6"/>
        <v>0</v>
      </c>
      <c r="W11" s="75">
        <f t="shared" si="7"/>
        <v>566.82933333333335</v>
      </c>
      <c r="X11" s="75">
        <f t="shared" si="7"/>
        <v>600.64595304207057</v>
      </c>
      <c r="Y11" s="75">
        <f t="shared" si="8"/>
        <v>33.816619708737221</v>
      </c>
      <c r="Z11" s="76">
        <f t="shared" si="0"/>
        <v>6.0746901010967029</v>
      </c>
      <c r="AA11" s="76">
        <f t="shared" si="0"/>
        <v>6.315630563891629</v>
      </c>
      <c r="AC11" s="8"/>
    </row>
    <row r="12" spans="1:29" ht="12.75" x14ac:dyDescent="0.25">
      <c r="A12" s="77">
        <f t="shared" si="9"/>
        <v>8</v>
      </c>
      <c r="B12" s="78" t="s">
        <v>42</v>
      </c>
      <c r="C12" s="79">
        <f>SUM(C5:C11)</f>
        <v>4210</v>
      </c>
      <c r="D12" s="80">
        <v>0.36220000000000002</v>
      </c>
      <c r="E12" s="81">
        <f>SUM(E5:E11)</f>
        <v>649.07999999999993</v>
      </c>
      <c r="F12" s="81">
        <f t="shared" ref="F12:V12" si="10">SUM(F5:F11)</f>
        <v>662.79735666880003</v>
      </c>
      <c r="G12" s="81">
        <f t="shared" si="10"/>
        <v>13.717356668800051</v>
      </c>
      <c r="H12" s="81">
        <f t="shared" si="10"/>
        <v>1049.2666666666664</v>
      </c>
      <c r="I12" s="81">
        <f t="shared" si="10"/>
        <v>974.88048739250382</v>
      </c>
      <c r="J12" s="81">
        <f t="shared" si="10"/>
        <v>-74.386179274162714</v>
      </c>
      <c r="K12" s="81">
        <f t="shared" si="10"/>
        <v>2567.5940999999998</v>
      </c>
      <c r="L12" s="81">
        <f t="shared" si="10"/>
        <v>2773.3158390799517</v>
      </c>
      <c r="M12" s="81">
        <f t="shared" si="10"/>
        <v>205.72173907995159</v>
      </c>
      <c r="N12" s="81">
        <f t="shared" si="10"/>
        <v>0</v>
      </c>
      <c r="O12" s="81">
        <f t="shared" si="10"/>
        <v>0</v>
      </c>
      <c r="P12" s="81">
        <f t="shared" si="10"/>
        <v>0</v>
      </c>
      <c r="Q12" s="81">
        <f t="shared" si="10"/>
        <v>0</v>
      </c>
      <c r="R12" s="81">
        <f t="shared" si="10"/>
        <v>0</v>
      </c>
      <c r="S12" s="81">
        <f t="shared" si="10"/>
        <v>0</v>
      </c>
      <c r="T12" s="81">
        <f t="shared" si="10"/>
        <v>0</v>
      </c>
      <c r="U12" s="81">
        <f t="shared" si="10"/>
        <v>0</v>
      </c>
      <c r="V12" s="81">
        <f t="shared" si="10"/>
        <v>0</v>
      </c>
      <c r="W12" s="81">
        <f>SUM(W5:W11)</f>
        <v>3616.8607666666667</v>
      </c>
      <c r="X12" s="81">
        <f>SUM(X5:X11)</f>
        <v>3748.1963264724554</v>
      </c>
      <c r="Y12" s="81">
        <f>SUM(Y5:Y11)</f>
        <v>131.33555980578862</v>
      </c>
      <c r="Z12" s="82">
        <f t="shared" si="0"/>
        <v>5.572288110351062</v>
      </c>
      <c r="AA12" s="82">
        <f t="shared" si="0"/>
        <v>5.6551165884408165</v>
      </c>
      <c r="AC12" s="8"/>
    </row>
    <row r="13" spans="1:29" ht="12.75" x14ac:dyDescent="0.25">
      <c r="A13" s="4">
        <f t="shared" si="9"/>
        <v>9</v>
      </c>
      <c r="B13" s="9" t="s">
        <v>43</v>
      </c>
      <c r="C13" s="73">
        <v>770</v>
      </c>
      <c r="D13" s="74">
        <v>0.36220000000000002</v>
      </c>
      <c r="E13" s="75">
        <v>0.43</v>
      </c>
      <c r="F13" s="75">
        <v>4.9906384800000003</v>
      </c>
      <c r="G13" s="75">
        <f t="shared" si="1"/>
        <v>4.5606384800000006</v>
      </c>
      <c r="H13" s="75">
        <v>70.591666666666669</v>
      </c>
      <c r="I13" s="75">
        <v>66.934126666666671</v>
      </c>
      <c r="J13" s="75">
        <f t="shared" si="2"/>
        <v>-3.6575399999999973</v>
      </c>
      <c r="K13" s="75">
        <v>0</v>
      </c>
      <c r="L13" s="75">
        <v>0</v>
      </c>
      <c r="M13" s="75">
        <f t="shared" si="3"/>
        <v>0</v>
      </c>
      <c r="N13" s="75"/>
      <c r="O13" s="75">
        <v>0</v>
      </c>
      <c r="P13" s="75">
        <f t="shared" si="4"/>
        <v>0</v>
      </c>
      <c r="Q13" s="75"/>
      <c r="R13" s="75">
        <v>0</v>
      </c>
      <c r="S13" s="75">
        <f t="shared" si="5"/>
        <v>0</v>
      </c>
      <c r="T13" s="75"/>
      <c r="U13" s="75">
        <v>0</v>
      </c>
      <c r="V13" s="75">
        <f t="shared" si="6"/>
        <v>0</v>
      </c>
      <c r="W13" s="75">
        <f t="shared" si="7"/>
        <v>70.591666666666669</v>
      </c>
      <c r="X13" s="75">
        <f t="shared" si="7"/>
        <v>66.934126666666671</v>
      </c>
      <c r="Y13" s="75">
        <f t="shared" si="8"/>
        <v>-3.6575399999999973</v>
      </c>
      <c r="Z13" s="76">
        <f t="shared" si="0"/>
        <v>164.16666666666669</v>
      </c>
      <c r="AA13" s="76">
        <f t="shared" si="0"/>
        <v>13.411936555794494</v>
      </c>
      <c r="AC13" s="8"/>
    </row>
    <row r="14" spans="1:29" ht="12.75" x14ac:dyDescent="0.25">
      <c r="A14" s="4">
        <f t="shared" si="9"/>
        <v>10</v>
      </c>
      <c r="B14" s="9" t="s">
        <v>44</v>
      </c>
      <c r="C14" s="73">
        <v>90</v>
      </c>
      <c r="D14" s="74">
        <v>0.36220000000000002</v>
      </c>
      <c r="E14" s="75">
        <v>0</v>
      </c>
      <c r="F14" s="75">
        <v>-1.4524819200000001E-2</v>
      </c>
      <c r="G14" s="75">
        <f t="shared" si="1"/>
        <v>-1.4524819200000001E-2</v>
      </c>
      <c r="H14" s="75">
        <v>8.3000000000000007</v>
      </c>
      <c r="I14" s="75">
        <v>7.8585133333333328</v>
      </c>
      <c r="J14" s="75">
        <f t="shared" si="2"/>
        <v>-0.44148666666666792</v>
      </c>
      <c r="K14" s="75">
        <v>0</v>
      </c>
      <c r="L14" s="75">
        <v>0</v>
      </c>
      <c r="M14" s="75">
        <f t="shared" si="3"/>
        <v>0</v>
      </c>
      <c r="N14" s="75"/>
      <c r="O14" s="75">
        <v>0</v>
      </c>
      <c r="P14" s="75">
        <f t="shared" si="4"/>
        <v>0</v>
      </c>
      <c r="Q14" s="75"/>
      <c r="R14" s="75">
        <v>0</v>
      </c>
      <c r="S14" s="75">
        <f t="shared" si="5"/>
        <v>0</v>
      </c>
      <c r="T14" s="75"/>
      <c r="U14" s="75">
        <v>0</v>
      </c>
      <c r="V14" s="75">
        <f t="shared" si="6"/>
        <v>0</v>
      </c>
      <c r="W14" s="75">
        <f t="shared" si="7"/>
        <v>8.3000000000000007</v>
      </c>
      <c r="X14" s="75">
        <f t="shared" si="7"/>
        <v>7.8585133333333328</v>
      </c>
      <c r="Y14" s="75">
        <f t="shared" si="8"/>
        <v>-0.44148666666666792</v>
      </c>
      <c r="Z14" s="76">
        <f t="shared" si="0"/>
        <v>0</v>
      </c>
      <c r="AA14" s="76">
        <f t="shared" si="0"/>
        <v>-541.04035479721028</v>
      </c>
      <c r="AC14" s="8"/>
    </row>
    <row r="15" spans="1:29" ht="12.75" x14ac:dyDescent="0.25">
      <c r="A15" s="4">
        <f t="shared" si="9"/>
        <v>11</v>
      </c>
      <c r="B15" s="9" t="s">
        <v>45</v>
      </c>
      <c r="C15" s="73">
        <v>50</v>
      </c>
      <c r="D15" s="74">
        <v>0.36220000000000002</v>
      </c>
      <c r="E15" s="75">
        <v>0</v>
      </c>
      <c r="F15" s="75">
        <v>-1.5083920000000001E-2</v>
      </c>
      <c r="G15" s="75">
        <f t="shared" si="1"/>
        <v>-1.5083920000000001E-2</v>
      </c>
      <c r="H15" s="75">
        <v>16.233333333333334</v>
      </c>
      <c r="I15" s="75">
        <v>15.363593333333336</v>
      </c>
      <c r="J15" s="75">
        <f t="shared" si="2"/>
        <v>-0.8697399999999984</v>
      </c>
      <c r="K15" s="75">
        <v>0</v>
      </c>
      <c r="L15" s="75">
        <v>0</v>
      </c>
      <c r="M15" s="75">
        <f t="shared" si="3"/>
        <v>0</v>
      </c>
      <c r="N15" s="75"/>
      <c r="O15" s="75">
        <v>0</v>
      </c>
      <c r="P15" s="75">
        <f t="shared" si="4"/>
        <v>0</v>
      </c>
      <c r="Q15" s="75"/>
      <c r="R15" s="75">
        <v>0</v>
      </c>
      <c r="S15" s="75">
        <f t="shared" si="5"/>
        <v>0</v>
      </c>
      <c r="T15" s="75"/>
      <c r="U15" s="75">
        <v>0</v>
      </c>
      <c r="V15" s="75">
        <f t="shared" si="6"/>
        <v>0</v>
      </c>
      <c r="W15" s="75">
        <f t="shared" si="7"/>
        <v>16.233333333333334</v>
      </c>
      <c r="X15" s="75">
        <f t="shared" si="7"/>
        <v>15.363593333333336</v>
      </c>
      <c r="Y15" s="75">
        <f t="shared" si="8"/>
        <v>-0.8697399999999984</v>
      </c>
      <c r="Z15" s="76">
        <f t="shared" si="0"/>
        <v>0</v>
      </c>
      <c r="AA15" s="76">
        <f t="shared" si="0"/>
        <v>-1018.5411572942137</v>
      </c>
      <c r="AC15" s="8"/>
    </row>
    <row r="16" spans="1:29" ht="12.75" x14ac:dyDescent="0.25">
      <c r="A16" s="4">
        <f t="shared" si="9"/>
        <v>12</v>
      </c>
      <c r="B16" s="9" t="s">
        <v>46</v>
      </c>
      <c r="C16" s="100">
        <v>725</v>
      </c>
      <c r="D16" s="74">
        <v>0.36220000000000002</v>
      </c>
      <c r="E16" s="75">
        <v>11.47</v>
      </c>
      <c r="F16" s="75">
        <v>10.1510831752</v>
      </c>
      <c r="G16" s="75">
        <f t="shared" si="1"/>
        <v>-1.3189168248000005</v>
      </c>
      <c r="H16" s="75">
        <v>27.856408333333334</v>
      </c>
      <c r="I16" s="75">
        <v>26.38980193103448</v>
      </c>
      <c r="J16" s="75">
        <f t="shared" si="2"/>
        <v>-1.4666064022988543</v>
      </c>
      <c r="K16" s="75">
        <v>0</v>
      </c>
      <c r="L16" s="75">
        <v>0</v>
      </c>
      <c r="M16" s="75">
        <f t="shared" si="3"/>
        <v>0</v>
      </c>
      <c r="N16" s="75"/>
      <c r="O16" s="75">
        <v>0</v>
      </c>
      <c r="P16" s="75">
        <f t="shared" si="4"/>
        <v>0</v>
      </c>
      <c r="Q16" s="75"/>
      <c r="R16" s="75">
        <v>0</v>
      </c>
      <c r="S16" s="75">
        <f t="shared" si="5"/>
        <v>0</v>
      </c>
      <c r="T16" s="75"/>
      <c r="U16" s="75">
        <v>0</v>
      </c>
      <c r="V16" s="75">
        <f t="shared" si="6"/>
        <v>0</v>
      </c>
      <c r="W16" s="75">
        <f t="shared" si="7"/>
        <v>27.856408333333334</v>
      </c>
      <c r="X16" s="75">
        <f t="shared" si="7"/>
        <v>26.38980193103448</v>
      </c>
      <c r="Y16" s="75">
        <f t="shared" si="8"/>
        <v>-1.4666064022988543</v>
      </c>
      <c r="Z16" s="76">
        <f t="shared" si="0"/>
        <v>2.4286319383900028</v>
      </c>
      <c r="AA16" s="76">
        <f t="shared" si="0"/>
        <v>2.5997030539073029</v>
      </c>
      <c r="AC16" s="8"/>
    </row>
    <row r="17" spans="1:29" ht="12.75" x14ac:dyDescent="0.25">
      <c r="A17" s="4">
        <f t="shared" si="9"/>
        <v>13</v>
      </c>
      <c r="B17" s="9" t="s">
        <v>47</v>
      </c>
      <c r="C17" s="100"/>
      <c r="D17" s="74">
        <v>0.36220000000000002</v>
      </c>
      <c r="E17" s="75">
        <v>24.45</v>
      </c>
      <c r="F17" s="75">
        <v>37.479044421600001</v>
      </c>
      <c r="G17" s="75">
        <f t="shared" si="1"/>
        <v>13.029044421600002</v>
      </c>
      <c r="H17" s="75">
        <v>53.398462500000001</v>
      </c>
      <c r="I17" s="75">
        <v>50.580453701149423</v>
      </c>
      <c r="J17" s="75">
        <f t="shared" si="2"/>
        <v>-2.8180087988505775</v>
      </c>
      <c r="K17" s="75">
        <v>0</v>
      </c>
      <c r="L17" s="75">
        <v>0</v>
      </c>
      <c r="M17" s="75">
        <f t="shared" si="3"/>
        <v>0</v>
      </c>
      <c r="N17" s="75"/>
      <c r="O17" s="75">
        <v>0</v>
      </c>
      <c r="P17" s="75">
        <f t="shared" si="4"/>
        <v>0</v>
      </c>
      <c r="Q17" s="75"/>
      <c r="R17" s="75">
        <v>0</v>
      </c>
      <c r="S17" s="75">
        <f t="shared" si="5"/>
        <v>0</v>
      </c>
      <c r="T17" s="75"/>
      <c r="U17" s="75">
        <v>0</v>
      </c>
      <c r="V17" s="75">
        <f t="shared" si="6"/>
        <v>0</v>
      </c>
      <c r="W17" s="75">
        <f t="shared" si="7"/>
        <v>53.398462500000001</v>
      </c>
      <c r="X17" s="75">
        <f t="shared" si="7"/>
        <v>50.580453701149423</v>
      </c>
      <c r="Y17" s="75">
        <f t="shared" si="8"/>
        <v>-2.8180087988505775</v>
      </c>
      <c r="Z17" s="76">
        <f t="shared" si="0"/>
        <v>2.1839861963190184</v>
      </c>
      <c r="AA17" s="76">
        <f t="shared" si="0"/>
        <v>1.3495662571375162</v>
      </c>
      <c r="AC17" s="8"/>
    </row>
    <row r="18" spans="1:29" ht="12.75" x14ac:dyDescent="0.25">
      <c r="A18" s="4">
        <f t="shared" si="9"/>
        <v>14</v>
      </c>
      <c r="B18" s="9" t="s">
        <v>48</v>
      </c>
      <c r="C18" s="100"/>
      <c r="D18" s="74">
        <v>0.36220000000000002</v>
      </c>
      <c r="E18" s="75">
        <v>2.6</v>
      </c>
      <c r="F18" s="75">
        <v>2.0605025648000002</v>
      </c>
      <c r="G18" s="75">
        <f t="shared" si="1"/>
        <v>-0.53949743519999993</v>
      </c>
      <c r="H18" s="75">
        <v>2.9034624999999998</v>
      </c>
      <c r="I18" s="75">
        <v>2.7489377011494249</v>
      </c>
      <c r="J18" s="75">
        <f t="shared" si="2"/>
        <v>-0.15452479885057491</v>
      </c>
      <c r="K18" s="75">
        <v>0</v>
      </c>
      <c r="L18" s="75">
        <v>0</v>
      </c>
      <c r="M18" s="75">
        <f t="shared" si="3"/>
        <v>0</v>
      </c>
      <c r="N18" s="75"/>
      <c r="O18" s="75">
        <v>0</v>
      </c>
      <c r="P18" s="75">
        <f t="shared" si="4"/>
        <v>0</v>
      </c>
      <c r="Q18" s="75"/>
      <c r="R18" s="75">
        <v>0</v>
      </c>
      <c r="S18" s="75">
        <f t="shared" si="5"/>
        <v>0</v>
      </c>
      <c r="T18" s="75"/>
      <c r="U18" s="75">
        <v>0</v>
      </c>
      <c r="V18" s="75">
        <f t="shared" si="6"/>
        <v>0</v>
      </c>
      <c r="W18" s="75">
        <f t="shared" si="7"/>
        <v>2.9034624999999998</v>
      </c>
      <c r="X18" s="75">
        <f t="shared" si="7"/>
        <v>2.7489377011494249</v>
      </c>
      <c r="Y18" s="75">
        <f t="shared" si="8"/>
        <v>-0.15452479885057491</v>
      </c>
      <c r="Z18" s="76">
        <f t="shared" si="0"/>
        <v>1.1167163461538461</v>
      </c>
      <c r="AA18" s="76">
        <f t="shared" si="0"/>
        <v>1.3341103030445618</v>
      </c>
      <c r="AC18" s="8"/>
    </row>
    <row r="19" spans="1:29" ht="12.75" x14ac:dyDescent="0.25">
      <c r="A19" s="4">
        <f t="shared" si="9"/>
        <v>15</v>
      </c>
      <c r="B19" s="9" t="s">
        <v>49</v>
      </c>
      <c r="C19" s="73">
        <v>20</v>
      </c>
      <c r="D19" s="74">
        <v>0.36220000000000002</v>
      </c>
      <c r="E19" s="75">
        <v>0</v>
      </c>
      <c r="F19" s="75">
        <v>-8.5967280000000014E-3</v>
      </c>
      <c r="G19" s="75">
        <f t="shared" si="1"/>
        <v>-8.5967280000000014E-3</v>
      </c>
      <c r="H19" s="75">
        <v>4.5750000000000002</v>
      </c>
      <c r="I19" s="75">
        <v>4.3426200000000001</v>
      </c>
      <c r="J19" s="75">
        <f t="shared" si="2"/>
        <v>-0.23238000000000003</v>
      </c>
      <c r="K19" s="75">
        <v>0</v>
      </c>
      <c r="L19" s="75">
        <v>0</v>
      </c>
      <c r="M19" s="75">
        <f t="shared" si="3"/>
        <v>0</v>
      </c>
      <c r="N19" s="75"/>
      <c r="O19" s="75">
        <v>0</v>
      </c>
      <c r="P19" s="75">
        <f t="shared" si="4"/>
        <v>0</v>
      </c>
      <c r="Q19" s="75"/>
      <c r="R19" s="75">
        <v>0</v>
      </c>
      <c r="S19" s="75">
        <f t="shared" si="5"/>
        <v>0</v>
      </c>
      <c r="T19" s="75"/>
      <c r="U19" s="75">
        <v>0</v>
      </c>
      <c r="V19" s="75">
        <f t="shared" si="6"/>
        <v>0</v>
      </c>
      <c r="W19" s="75">
        <f t="shared" si="7"/>
        <v>4.5750000000000002</v>
      </c>
      <c r="X19" s="75">
        <f t="shared" si="7"/>
        <v>4.3426200000000001</v>
      </c>
      <c r="Y19" s="75">
        <f t="shared" si="8"/>
        <v>-0.23238000000000003</v>
      </c>
      <c r="Z19" s="76">
        <f t="shared" si="0"/>
        <v>0</v>
      </c>
      <c r="AA19" s="76">
        <f t="shared" si="0"/>
        <v>-505.1480051480051</v>
      </c>
      <c r="AC19" s="8"/>
    </row>
    <row r="20" spans="1:29" ht="12.75" x14ac:dyDescent="0.25">
      <c r="A20" s="4">
        <f t="shared" si="9"/>
        <v>16</v>
      </c>
      <c r="B20" s="9" t="s">
        <v>50</v>
      </c>
      <c r="C20" s="73">
        <v>1</v>
      </c>
      <c r="D20" s="74">
        <v>0.36220000000000002</v>
      </c>
      <c r="E20" s="75">
        <v>0.13</v>
      </c>
      <c r="F20" s="75">
        <v>0</v>
      </c>
      <c r="G20" s="75">
        <f t="shared" si="1"/>
        <v>-0.13</v>
      </c>
      <c r="H20" s="75">
        <v>0.81666666666666665</v>
      </c>
      <c r="I20" s="75">
        <v>0.60023393176470596</v>
      </c>
      <c r="J20" s="75">
        <f t="shared" si="2"/>
        <v>-0.21643273490196069</v>
      </c>
      <c r="K20" s="75">
        <v>0</v>
      </c>
      <c r="L20" s="75">
        <v>0</v>
      </c>
      <c r="M20" s="75">
        <f t="shared" si="3"/>
        <v>0</v>
      </c>
      <c r="N20" s="75"/>
      <c r="O20" s="75">
        <v>0</v>
      </c>
      <c r="P20" s="75">
        <f t="shared" si="4"/>
        <v>0</v>
      </c>
      <c r="Q20" s="75"/>
      <c r="R20" s="75">
        <v>0</v>
      </c>
      <c r="S20" s="75">
        <f t="shared" si="5"/>
        <v>0</v>
      </c>
      <c r="T20" s="75"/>
      <c r="U20" s="75">
        <v>0</v>
      </c>
      <c r="V20" s="75">
        <f t="shared" si="6"/>
        <v>0</v>
      </c>
      <c r="W20" s="75">
        <f t="shared" si="7"/>
        <v>0.81666666666666665</v>
      </c>
      <c r="X20" s="75">
        <f t="shared" si="7"/>
        <v>0.60023393176470596</v>
      </c>
      <c r="Y20" s="75">
        <f t="shared" si="8"/>
        <v>-0.21643273490196069</v>
      </c>
      <c r="Z20" s="76">
        <f t="shared" si="0"/>
        <v>6.2820512820512819</v>
      </c>
      <c r="AA20" s="76">
        <f t="shared" si="0"/>
        <v>0</v>
      </c>
      <c r="AC20" s="8"/>
    </row>
    <row r="21" spans="1:29" ht="12.75" x14ac:dyDescent="0.25">
      <c r="A21" s="4">
        <f t="shared" si="9"/>
        <v>17</v>
      </c>
      <c r="B21" s="72" t="s">
        <v>51</v>
      </c>
      <c r="C21" s="100">
        <v>117.6</v>
      </c>
      <c r="D21" s="74">
        <v>0.36220000000000002</v>
      </c>
      <c r="E21" s="75">
        <v>9.4600000000000009</v>
      </c>
      <c r="F21" s="75">
        <v>12.44191056</v>
      </c>
      <c r="G21" s="75">
        <f t="shared" si="1"/>
        <v>2.9819105599999993</v>
      </c>
      <c r="H21" s="75">
        <v>12.342687074829934</v>
      </c>
      <c r="I21" s="75">
        <v>11.680234325077553</v>
      </c>
      <c r="J21" s="75">
        <f t="shared" si="2"/>
        <v>-0.66245274975238111</v>
      </c>
      <c r="K21" s="75">
        <v>0</v>
      </c>
      <c r="L21" s="75">
        <v>0</v>
      </c>
      <c r="M21" s="75">
        <f t="shared" si="3"/>
        <v>0</v>
      </c>
      <c r="N21" s="75"/>
      <c r="O21" s="75">
        <v>0</v>
      </c>
      <c r="P21" s="75">
        <f t="shared" si="4"/>
        <v>0</v>
      </c>
      <c r="Q21" s="75"/>
      <c r="R21" s="75">
        <v>0</v>
      </c>
      <c r="S21" s="75">
        <f t="shared" si="5"/>
        <v>0</v>
      </c>
      <c r="T21" s="75"/>
      <c r="U21" s="75">
        <v>0</v>
      </c>
      <c r="V21" s="75">
        <f t="shared" si="6"/>
        <v>0</v>
      </c>
      <c r="W21" s="75">
        <f t="shared" si="7"/>
        <v>12.342687074829934</v>
      </c>
      <c r="X21" s="75">
        <f t="shared" si="7"/>
        <v>11.680234325077553</v>
      </c>
      <c r="Y21" s="75">
        <f t="shared" si="8"/>
        <v>-0.66245274975238111</v>
      </c>
      <c r="Z21" s="76">
        <f t="shared" si="0"/>
        <v>1.3047237922653205</v>
      </c>
      <c r="AA21" s="76">
        <f t="shared" si="0"/>
        <v>0.93878140891229434</v>
      </c>
      <c r="AC21" s="8"/>
    </row>
    <row r="22" spans="1:29" ht="25.5" x14ac:dyDescent="0.25">
      <c r="A22" s="4">
        <f t="shared" si="9"/>
        <v>18</v>
      </c>
      <c r="B22" s="72" t="s">
        <v>52</v>
      </c>
      <c r="C22" s="100"/>
      <c r="D22" s="74">
        <v>0.36220000000000002</v>
      </c>
      <c r="E22" s="75">
        <v>0</v>
      </c>
      <c r="F22" s="75">
        <v>-5.5688800000000004E-2</v>
      </c>
      <c r="G22" s="75">
        <f t="shared" si="1"/>
        <v>-5.5688800000000004E-2</v>
      </c>
      <c r="H22" s="75">
        <v>11.848979591836738</v>
      </c>
      <c r="I22" s="75">
        <v>11.21302530612245</v>
      </c>
      <c r="J22" s="75">
        <f t="shared" si="2"/>
        <v>-0.63595428571428769</v>
      </c>
      <c r="K22" s="75">
        <v>0</v>
      </c>
      <c r="L22" s="75">
        <v>0</v>
      </c>
      <c r="M22" s="75">
        <f t="shared" si="3"/>
        <v>0</v>
      </c>
      <c r="N22" s="75"/>
      <c r="O22" s="75">
        <v>0</v>
      </c>
      <c r="P22" s="75">
        <f t="shared" si="4"/>
        <v>0</v>
      </c>
      <c r="Q22" s="75"/>
      <c r="R22" s="75">
        <v>0</v>
      </c>
      <c r="S22" s="75">
        <f t="shared" si="5"/>
        <v>0</v>
      </c>
      <c r="T22" s="75"/>
      <c r="U22" s="75">
        <v>0</v>
      </c>
      <c r="V22" s="75">
        <f t="shared" si="6"/>
        <v>0</v>
      </c>
      <c r="W22" s="75">
        <f t="shared" si="7"/>
        <v>11.848979591836738</v>
      </c>
      <c r="X22" s="75">
        <f t="shared" si="7"/>
        <v>11.21302530612245</v>
      </c>
      <c r="Y22" s="75">
        <f t="shared" si="8"/>
        <v>-0.63595428571428769</v>
      </c>
      <c r="Z22" s="76">
        <f t="shared" si="0"/>
        <v>0</v>
      </c>
      <c r="AA22" s="76">
        <f t="shared" si="0"/>
        <v>-201.35153399107989</v>
      </c>
      <c r="AC22" s="8"/>
    </row>
    <row r="23" spans="1:29" ht="25.5" x14ac:dyDescent="0.25">
      <c r="A23" s="77">
        <f t="shared" si="9"/>
        <v>19</v>
      </c>
      <c r="B23" s="78" t="s">
        <v>53</v>
      </c>
      <c r="C23" s="79">
        <f>SUM(C13:C22)</f>
        <v>1773.6</v>
      </c>
      <c r="D23" s="80">
        <v>0.36220000000000002</v>
      </c>
      <c r="E23" s="81">
        <f>SUM(E13:E22)</f>
        <v>48.540000000000006</v>
      </c>
      <c r="F23" s="81">
        <f t="shared" ref="F23:Y23" si="11">SUM(F13:F22)</f>
        <v>67.029284934399996</v>
      </c>
      <c r="G23" s="81">
        <f t="shared" si="11"/>
        <v>18.489284934400001</v>
      </c>
      <c r="H23" s="81">
        <f t="shared" si="11"/>
        <v>208.86666666666667</v>
      </c>
      <c r="I23" s="81">
        <f t="shared" si="11"/>
        <v>197.7115402296314</v>
      </c>
      <c r="J23" s="81">
        <f t="shared" si="11"/>
        <v>-11.155126437035301</v>
      </c>
      <c r="K23" s="81">
        <f t="shared" si="11"/>
        <v>0</v>
      </c>
      <c r="L23" s="81">
        <f t="shared" si="11"/>
        <v>0</v>
      </c>
      <c r="M23" s="81">
        <f t="shared" si="11"/>
        <v>0</v>
      </c>
      <c r="N23" s="81">
        <f t="shared" si="11"/>
        <v>0</v>
      </c>
      <c r="O23" s="81">
        <f t="shared" si="11"/>
        <v>0</v>
      </c>
      <c r="P23" s="81">
        <f t="shared" si="11"/>
        <v>0</v>
      </c>
      <c r="Q23" s="81">
        <f t="shared" si="11"/>
        <v>0</v>
      </c>
      <c r="R23" s="81">
        <f t="shared" si="11"/>
        <v>0</v>
      </c>
      <c r="S23" s="81">
        <f t="shared" si="11"/>
        <v>0</v>
      </c>
      <c r="T23" s="81">
        <f t="shared" si="11"/>
        <v>0</v>
      </c>
      <c r="U23" s="81">
        <f t="shared" si="11"/>
        <v>0</v>
      </c>
      <c r="V23" s="81">
        <f t="shared" si="11"/>
        <v>0</v>
      </c>
      <c r="W23" s="81">
        <f t="shared" si="11"/>
        <v>208.86666666666667</v>
      </c>
      <c r="X23" s="81">
        <f t="shared" si="11"/>
        <v>197.7115402296314</v>
      </c>
      <c r="Y23" s="81">
        <f t="shared" si="11"/>
        <v>-11.155126437035301</v>
      </c>
      <c r="Z23" s="82">
        <f t="shared" si="0"/>
        <v>4.3029803598406806</v>
      </c>
      <c r="AA23" s="82">
        <f t="shared" si="0"/>
        <v>2.9496292616447732</v>
      </c>
      <c r="AC23" s="8"/>
    </row>
    <row r="24" spans="1:29" ht="25.5" x14ac:dyDescent="0.25">
      <c r="A24" s="4">
        <f t="shared" si="9"/>
        <v>20</v>
      </c>
      <c r="B24" s="9" t="s">
        <v>54</v>
      </c>
      <c r="C24" s="73">
        <v>2100</v>
      </c>
      <c r="D24" s="74">
        <v>0.36220000000000002</v>
      </c>
      <c r="E24" s="75">
        <v>46.89</v>
      </c>
      <c r="F24" s="75">
        <v>40.825672446399999</v>
      </c>
      <c r="G24" s="75">
        <f t="shared" si="1"/>
        <v>-6.0643275536000019</v>
      </c>
      <c r="H24" s="75">
        <v>48.7</v>
      </c>
      <c r="I24" s="75">
        <v>52.390950200799999</v>
      </c>
      <c r="J24" s="75">
        <f t="shared" si="2"/>
        <v>3.6909502007999961</v>
      </c>
      <c r="K24" s="75">
        <v>187.09110000000001</v>
      </c>
      <c r="L24" s="75">
        <v>155.99489455119999</v>
      </c>
      <c r="M24" s="75">
        <f t="shared" si="3"/>
        <v>-31.096205448800021</v>
      </c>
      <c r="N24" s="75"/>
      <c r="O24" s="75">
        <v>0</v>
      </c>
      <c r="P24" s="75">
        <f t="shared" si="4"/>
        <v>0</v>
      </c>
      <c r="Q24" s="75"/>
      <c r="R24" s="75">
        <v>0</v>
      </c>
      <c r="S24" s="75">
        <f t="shared" si="5"/>
        <v>0</v>
      </c>
      <c r="T24" s="75"/>
      <c r="U24" s="75">
        <v>0</v>
      </c>
      <c r="V24" s="75">
        <f t="shared" si="6"/>
        <v>0</v>
      </c>
      <c r="W24" s="75">
        <f t="shared" si="7"/>
        <v>235.79110000000003</v>
      </c>
      <c r="X24" s="75">
        <f t="shared" si="7"/>
        <v>208.385844752</v>
      </c>
      <c r="Y24" s="75">
        <f t="shared" si="8"/>
        <v>-27.405255248000032</v>
      </c>
      <c r="Z24" s="76">
        <f t="shared" si="0"/>
        <v>5.0286009810194079</v>
      </c>
      <c r="AA24" s="76">
        <f t="shared" si="0"/>
        <v>5.1042844432162058</v>
      </c>
      <c r="AC24" s="8"/>
    </row>
    <row r="25" spans="1:29" ht="15" customHeight="1" x14ac:dyDescent="0.25">
      <c r="A25" s="4">
        <f t="shared" si="9"/>
        <v>21</v>
      </c>
      <c r="B25" s="72" t="s">
        <v>55</v>
      </c>
      <c r="C25" s="73">
        <v>1000</v>
      </c>
      <c r="D25" s="74">
        <v>0.36220000000000002</v>
      </c>
      <c r="E25" s="75">
        <v>115.79</v>
      </c>
      <c r="F25" s="75">
        <v>84.959957013600004</v>
      </c>
      <c r="G25" s="75">
        <f t="shared" si="1"/>
        <v>-30.830042986400002</v>
      </c>
      <c r="H25" s="75">
        <v>96.74166666666666</v>
      </c>
      <c r="I25" s="75">
        <v>108.38411641520001</v>
      </c>
      <c r="J25" s="75">
        <f t="shared" si="2"/>
        <v>11.642449748533352</v>
      </c>
      <c r="K25" s="75">
        <v>421.47560000000004</v>
      </c>
      <c r="L25" s="75">
        <v>296.38499995440003</v>
      </c>
      <c r="M25" s="75">
        <f t="shared" si="3"/>
        <v>-125.09060004560001</v>
      </c>
      <c r="N25" s="75"/>
      <c r="O25" s="75">
        <v>0</v>
      </c>
      <c r="P25" s="75">
        <f t="shared" si="4"/>
        <v>0</v>
      </c>
      <c r="Q25" s="75"/>
      <c r="R25" s="75">
        <v>0</v>
      </c>
      <c r="S25" s="75">
        <f t="shared" si="5"/>
        <v>0</v>
      </c>
      <c r="T25" s="75"/>
      <c r="U25" s="75">
        <v>17.549546387947444</v>
      </c>
      <c r="V25" s="75">
        <f t="shared" si="6"/>
        <v>17.549546387947444</v>
      </c>
      <c r="W25" s="75">
        <f t="shared" si="7"/>
        <v>518.21726666666666</v>
      </c>
      <c r="X25" s="75">
        <f t="shared" si="7"/>
        <v>422.31866275754749</v>
      </c>
      <c r="Y25" s="75">
        <f t="shared" si="8"/>
        <v>-95.898603909119174</v>
      </c>
      <c r="Z25" s="76">
        <f t="shared" si="0"/>
        <v>4.4754924144284187</v>
      </c>
      <c r="AA25" s="76">
        <f t="shared" si="0"/>
        <v>4.970796568199118</v>
      </c>
      <c r="AC25" s="8"/>
    </row>
    <row r="26" spans="1:29" ht="15" customHeight="1" x14ac:dyDescent="0.25">
      <c r="A26" s="4">
        <f t="shared" si="9"/>
        <v>22</v>
      </c>
      <c r="B26" s="72" t="s">
        <v>56</v>
      </c>
      <c r="C26" s="73">
        <v>1000</v>
      </c>
      <c r="D26" s="74">
        <v>0.36220000000000002</v>
      </c>
      <c r="E26" s="75">
        <v>39.58</v>
      </c>
      <c r="F26" s="75">
        <v>27.5565504936</v>
      </c>
      <c r="G26" s="75">
        <f t="shared" si="1"/>
        <v>-12.023449506399999</v>
      </c>
      <c r="H26" s="75">
        <v>63.708333333333336</v>
      </c>
      <c r="I26" s="75">
        <v>71.052322769600011</v>
      </c>
      <c r="J26" s="75">
        <f t="shared" si="2"/>
        <v>7.3439894362666749</v>
      </c>
      <c r="K26" s="75">
        <v>144.0712</v>
      </c>
      <c r="L26" s="75">
        <v>96.212603745600006</v>
      </c>
      <c r="M26" s="75">
        <f t="shared" si="3"/>
        <v>-47.858596254399998</v>
      </c>
      <c r="N26" s="75"/>
      <c r="O26" s="75">
        <v>0</v>
      </c>
      <c r="P26" s="75">
        <f t="shared" si="4"/>
        <v>0</v>
      </c>
      <c r="Q26" s="75"/>
      <c r="R26" s="75">
        <v>0</v>
      </c>
      <c r="S26" s="75">
        <f t="shared" si="5"/>
        <v>0</v>
      </c>
      <c r="T26" s="75"/>
      <c r="U26" s="75">
        <v>0</v>
      </c>
      <c r="V26" s="75">
        <f t="shared" si="6"/>
        <v>0</v>
      </c>
      <c r="W26" s="75">
        <f t="shared" si="7"/>
        <v>207.77953333333335</v>
      </c>
      <c r="X26" s="75">
        <f t="shared" si="7"/>
        <v>167.26492651520002</v>
      </c>
      <c r="Y26" s="75">
        <f t="shared" si="8"/>
        <v>-40.514606818133331</v>
      </c>
      <c r="Z26" s="76">
        <f t="shared" si="0"/>
        <v>5.2496092302509689</v>
      </c>
      <c r="AA26" s="76">
        <f t="shared" si="0"/>
        <v>6.0698789768351897</v>
      </c>
      <c r="AC26" s="8"/>
    </row>
    <row r="27" spans="1:29" ht="15" customHeight="1" x14ac:dyDescent="0.25">
      <c r="A27" s="4">
        <f t="shared" si="9"/>
        <v>23</v>
      </c>
      <c r="B27" s="72" t="s">
        <v>57</v>
      </c>
      <c r="C27" s="73">
        <v>2000</v>
      </c>
      <c r="D27" s="74">
        <v>0.36220000000000002</v>
      </c>
      <c r="E27" s="75">
        <v>41.62</v>
      </c>
      <c r="F27" s="75">
        <v>34.417369348000008</v>
      </c>
      <c r="G27" s="75">
        <f t="shared" si="1"/>
        <v>-7.2026306519999892</v>
      </c>
      <c r="H27" s="75">
        <v>32.758333333333333</v>
      </c>
      <c r="I27" s="75">
        <v>28.842976156800002</v>
      </c>
      <c r="J27" s="75">
        <f t="shared" si="2"/>
        <v>-3.9153571765333304</v>
      </c>
      <c r="K27" s="75">
        <v>72.834999999999994</v>
      </c>
      <c r="L27" s="75">
        <v>62.613769032800001</v>
      </c>
      <c r="M27" s="75">
        <f t="shared" si="3"/>
        <v>-10.221230967199993</v>
      </c>
      <c r="N27" s="75"/>
      <c r="O27" s="75">
        <v>0</v>
      </c>
      <c r="P27" s="75">
        <f t="shared" si="4"/>
        <v>0</v>
      </c>
      <c r="Q27" s="75"/>
      <c r="R27" s="75">
        <v>0</v>
      </c>
      <c r="S27" s="75">
        <f t="shared" si="5"/>
        <v>0</v>
      </c>
      <c r="T27" s="75"/>
      <c r="U27" s="75">
        <v>0</v>
      </c>
      <c r="V27" s="75">
        <f t="shared" si="6"/>
        <v>0</v>
      </c>
      <c r="W27" s="75">
        <f t="shared" si="7"/>
        <v>105.59333333333333</v>
      </c>
      <c r="X27" s="75">
        <f t="shared" si="7"/>
        <v>91.456745189599999</v>
      </c>
      <c r="Y27" s="75">
        <f t="shared" si="8"/>
        <v>-14.136588143733334</v>
      </c>
      <c r="Z27" s="76">
        <f t="shared" si="0"/>
        <v>2.537081531315073</v>
      </c>
      <c r="AA27" s="76">
        <f t="shared" si="0"/>
        <v>2.6572845897914203</v>
      </c>
      <c r="AC27" s="8"/>
    </row>
    <row r="28" spans="1:29" ht="15" customHeight="1" x14ac:dyDescent="0.25">
      <c r="A28" s="4">
        <f t="shared" si="9"/>
        <v>24</v>
      </c>
      <c r="B28" s="72" t="s">
        <v>58</v>
      </c>
      <c r="C28" s="73">
        <v>500</v>
      </c>
      <c r="D28" s="74">
        <v>0.36220000000000002</v>
      </c>
      <c r="E28" s="75">
        <v>18.57</v>
      </c>
      <c r="F28" s="75">
        <v>12.094374830400001</v>
      </c>
      <c r="G28" s="75">
        <f t="shared" si="1"/>
        <v>-6.4756251695999989</v>
      </c>
      <c r="H28" s="75">
        <v>13.566666666666666</v>
      </c>
      <c r="I28" s="75">
        <v>13.367041303200001</v>
      </c>
      <c r="J28" s="75">
        <f t="shared" si="2"/>
        <v>-0.19962536346666582</v>
      </c>
      <c r="K28" s="75">
        <v>74.094300000000004</v>
      </c>
      <c r="L28" s="75">
        <v>45.353906167200002</v>
      </c>
      <c r="M28" s="75">
        <f t="shared" si="3"/>
        <v>-28.740393832800002</v>
      </c>
      <c r="N28" s="75"/>
      <c r="O28" s="75">
        <v>0</v>
      </c>
      <c r="P28" s="75">
        <f t="shared" si="4"/>
        <v>0</v>
      </c>
      <c r="Q28" s="75"/>
      <c r="R28" s="75">
        <v>0</v>
      </c>
      <c r="S28" s="75">
        <f t="shared" si="5"/>
        <v>0</v>
      </c>
      <c r="T28" s="75"/>
      <c r="U28" s="75">
        <v>0</v>
      </c>
      <c r="V28" s="75">
        <f t="shared" si="6"/>
        <v>0</v>
      </c>
      <c r="W28" s="75">
        <f t="shared" si="7"/>
        <v>87.660966666666667</v>
      </c>
      <c r="X28" s="75">
        <f t="shared" si="7"/>
        <v>58.720947470400006</v>
      </c>
      <c r="Y28" s="75">
        <f t="shared" si="8"/>
        <v>-28.940019196266661</v>
      </c>
      <c r="Z28" s="76">
        <f t="shared" si="0"/>
        <v>4.7205690181295994</v>
      </c>
      <c r="AA28" s="76">
        <f t="shared" si="0"/>
        <v>4.8552280125138063</v>
      </c>
      <c r="AC28" s="8"/>
    </row>
    <row r="29" spans="1:29" ht="15" customHeight="1" x14ac:dyDescent="0.25">
      <c r="A29" s="4">
        <f t="shared" si="9"/>
        <v>25</v>
      </c>
      <c r="B29" s="72" t="s">
        <v>59</v>
      </c>
      <c r="C29" s="73">
        <v>2400</v>
      </c>
      <c r="D29" s="74">
        <v>0.36220000000000002</v>
      </c>
      <c r="E29" s="75">
        <v>0</v>
      </c>
      <c r="F29" s="75">
        <v>22.307767134400002</v>
      </c>
      <c r="G29" s="75">
        <f t="shared" si="1"/>
        <v>22.307767134400002</v>
      </c>
      <c r="H29" s="75">
        <v>0</v>
      </c>
      <c r="I29" s="75">
        <v>74.460783802400002</v>
      </c>
      <c r="J29" s="75">
        <f t="shared" si="2"/>
        <v>74.460783802400002</v>
      </c>
      <c r="K29" s="75">
        <v>0</v>
      </c>
      <c r="L29" s="75">
        <v>103.5080393856</v>
      </c>
      <c r="M29" s="75">
        <f t="shared" si="3"/>
        <v>103.5080393856</v>
      </c>
      <c r="N29" s="75"/>
      <c r="O29" s="75">
        <v>0</v>
      </c>
      <c r="P29" s="75">
        <f t="shared" si="4"/>
        <v>0</v>
      </c>
      <c r="Q29" s="75"/>
      <c r="R29" s="75">
        <v>0</v>
      </c>
      <c r="S29" s="75">
        <f t="shared" si="5"/>
        <v>0</v>
      </c>
      <c r="T29" s="75"/>
      <c r="U29" s="75">
        <v>0</v>
      </c>
      <c r="V29" s="75">
        <f t="shared" si="6"/>
        <v>0</v>
      </c>
      <c r="W29" s="75">
        <f t="shared" si="7"/>
        <v>0</v>
      </c>
      <c r="X29" s="75">
        <f t="shared" si="7"/>
        <v>177.96882318799999</v>
      </c>
      <c r="Y29" s="75">
        <f t="shared" si="8"/>
        <v>177.96882318799999</v>
      </c>
      <c r="Z29" s="76">
        <f t="shared" si="0"/>
        <v>0</v>
      </c>
      <c r="AA29" s="76">
        <f t="shared" si="0"/>
        <v>7.9778860033714754</v>
      </c>
      <c r="AC29" s="8"/>
    </row>
    <row r="30" spans="1:29" ht="15" customHeight="1" x14ac:dyDescent="0.25">
      <c r="A30" s="4">
        <v>26</v>
      </c>
      <c r="B30" s="72" t="s">
        <v>60</v>
      </c>
      <c r="C30" s="73"/>
      <c r="D30" s="74">
        <v>0.36220000000000002</v>
      </c>
      <c r="E30" s="75">
        <v>0</v>
      </c>
      <c r="F30" s="75">
        <v>0.16598802879999999</v>
      </c>
      <c r="G30" s="75">
        <f>F30-E30</f>
        <v>0.16598802879999999</v>
      </c>
      <c r="H30" s="75">
        <v>0</v>
      </c>
      <c r="I30" s="75">
        <v>-0.81734968080000014</v>
      </c>
      <c r="J30" s="75">
        <f>I30-H30</f>
        <v>-0.81734968080000014</v>
      </c>
      <c r="K30" s="75">
        <v>0</v>
      </c>
      <c r="L30" s="75">
        <v>0.60038021519999996</v>
      </c>
      <c r="M30" s="75">
        <f>L30-K30</f>
        <v>0.60038021519999996</v>
      </c>
      <c r="N30" s="75"/>
      <c r="O30" s="75">
        <v>0</v>
      </c>
      <c r="P30" s="75">
        <f>O30-N30</f>
        <v>0</v>
      </c>
      <c r="Q30" s="75"/>
      <c r="R30" s="75">
        <v>0</v>
      </c>
      <c r="S30" s="75">
        <f>R30-Q30</f>
        <v>0</v>
      </c>
      <c r="T30" s="75"/>
      <c r="U30" s="75">
        <v>0</v>
      </c>
      <c r="V30" s="75">
        <f>U30-T30</f>
        <v>0</v>
      </c>
      <c r="W30" s="75">
        <f>T30+Q30+N30+K30+H30</f>
        <v>0</v>
      </c>
      <c r="X30" s="75">
        <f>U30+R30+O30+L30+I30</f>
        <v>-0.21696946560000019</v>
      </c>
      <c r="Y30" s="75">
        <f>X30-W30</f>
        <v>-0.21696946560000019</v>
      </c>
      <c r="Z30" s="76">
        <f t="shared" si="0"/>
        <v>0</v>
      </c>
      <c r="AA30" s="76">
        <f t="shared" si="0"/>
        <v>-1.307139238706353</v>
      </c>
      <c r="AC30" s="8"/>
    </row>
    <row r="31" spans="1:29" ht="15" customHeight="1" x14ac:dyDescent="0.25">
      <c r="A31" s="4">
        <v>27</v>
      </c>
      <c r="B31" s="72" t="s">
        <v>61</v>
      </c>
      <c r="C31" s="73">
        <v>1500</v>
      </c>
      <c r="D31" s="74">
        <v>0.36220000000000002</v>
      </c>
      <c r="E31" s="75">
        <v>0</v>
      </c>
      <c r="F31" s="75">
        <v>11.479559414400001</v>
      </c>
      <c r="G31" s="75">
        <f t="shared" si="1"/>
        <v>11.479559414400001</v>
      </c>
      <c r="H31" s="75">
        <v>0</v>
      </c>
      <c r="I31" s="75">
        <v>32.342586478400001</v>
      </c>
      <c r="J31" s="75">
        <f t="shared" si="2"/>
        <v>32.342586478400001</v>
      </c>
      <c r="K31" s="75">
        <v>0</v>
      </c>
      <c r="L31" s="75">
        <v>44.250485333599997</v>
      </c>
      <c r="M31" s="75">
        <f t="shared" si="3"/>
        <v>44.250485333599997</v>
      </c>
      <c r="N31" s="75"/>
      <c r="O31" s="75">
        <v>0</v>
      </c>
      <c r="P31" s="75">
        <f t="shared" si="4"/>
        <v>0</v>
      </c>
      <c r="Q31" s="75"/>
      <c r="R31" s="75">
        <v>0</v>
      </c>
      <c r="S31" s="75">
        <f t="shared" si="5"/>
        <v>0</v>
      </c>
      <c r="T31" s="75"/>
      <c r="U31" s="75">
        <v>1.121070864</v>
      </c>
      <c r="V31" s="75">
        <f t="shared" si="6"/>
        <v>1.121070864</v>
      </c>
      <c r="W31" s="75">
        <f t="shared" si="7"/>
        <v>0</v>
      </c>
      <c r="X31" s="75">
        <f t="shared" si="7"/>
        <v>77.714142675999994</v>
      </c>
      <c r="Y31" s="75">
        <f t="shared" si="8"/>
        <v>77.714142675999994</v>
      </c>
      <c r="Z31" s="76">
        <f t="shared" si="0"/>
        <v>0</v>
      </c>
      <c r="AA31" s="76">
        <f t="shared" si="0"/>
        <v>6.7697844377646668</v>
      </c>
      <c r="AC31" s="8"/>
    </row>
    <row r="32" spans="1:29" ht="15" customHeight="1" x14ac:dyDescent="0.25">
      <c r="A32" s="4">
        <f t="shared" si="9"/>
        <v>28</v>
      </c>
      <c r="B32" s="72" t="s">
        <v>62</v>
      </c>
      <c r="C32" s="73">
        <v>630</v>
      </c>
      <c r="D32" s="74">
        <v>0.36220000000000002</v>
      </c>
      <c r="E32" s="75">
        <v>11.04</v>
      </c>
      <c r="F32" s="75">
        <v>6.1271207584000003</v>
      </c>
      <c r="G32" s="75">
        <f t="shared" si="1"/>
        <v>-4.9128792415999989</v>
      </c>
      <c r="H32" s="75">
        <v>8.5416666666666661</v>
      </c>
      <c r="I32" s="75">
        <v>6.7324049072000003</v>
      </c>
      <c r="J32" s="75">
        <f t="shared" si="2"/>
        <v>-1.8092617594666658</v>
      </c>
      <c r="K32" s="75">
        <v>35.769599999999997</v>
      </c>
      <c r="L32" s="75">
        <v>19.85585086</v>
      </c>
      <c r="M32" s="75">
        <f t="shared" si="3"/>
        <v>-15.913749139999997</v>
      </c>
      <c r="N32" s="75"/>
      <c r="O32" s="75">
        <v>0</v>
      </c>
      <c r="P32" s="75">
        <f t="shared" si="4"/>
        <v>0</v>
      </c>
      <c r="Q32" s="75"/>
      <c r="R32" s="75">
        <v>0</v>
      </c>
      <c r="S32" s="75">
        <f t="shared" si="5"/>
        <v>0</v>
      </c>
      <c r="T32" s="75"/>
      <c r="U32" s="75">
        <v>0.7661602408</v>
      </c>
      <c r="V32" s="75">
        <f t="shared" si="6"/>
        <v>0.7661602408</v>
      </c>
      <c r="W32" s="75">
        <f t="shared" si="7"/>
        <v>44.311266666666661</v>
      </c>
      <c r="X32" s="75">
        <f t="shared" si="7"/>
        <v>27.354416008000001</v>
      </c>
      <c r="Y32" s="75">
        <f t="shared" si="8"/>
        <v>-16.95685065866666</v>
      </c>
      <c r="Z32" s="76">
        <f t="shared" si="0"/>
        <v>4.0137016908212555</v>
      </c>
      <c r="AA32" s="76">
        <f t="shared" si="0"/>
        <v>4.4644812933543632</v>
      </c>
      <c r="AC32" s="8"/>
    </row>
    <row r="33" spans="1:29" ht="15" customHeight="1" x14ac:dyDescent="0.25">
      <c r="A33" s="4">
        <f t="shared" si="9"/>
        <v>29</v>
      </c>
      <c r="B33" s="72" t="s">
        <v>63</v>
      </c>
      <c r="C33" s="73">
        <v>840</v>
      </c>
      <c r="D33" s="74">
        <v>0.36220000000000002</v>
      </c>
      <c r="E33" s="75">
        <v>20.27</v>
      </c>
      <c r="F33" s="75">
        <v>5.1261724800000001</v>
      </c>
      <c r="G33" s="75">
        <f t="shared" si="1"/>
        <v>-15.143827519999999</v>
      </c>
      <c r="H33" s="75">
        <v>16.224999999999998</v>
      </c>
      <c r="I33" s="75">
        <v>6.0176590744</v>
      </c>
      <c r="J33" s="75">
        <f t="shared" si="2"/>
        <v>-10.207340925599997</v>
      </c>
      <c r="K33" s="75">
        <v>65.674800000000005</v>
      </c>
      <c r="L33" s="75">
        <v>16.609035973600001</v>
      </c>
      <c r="M33" s="75">
        <f t="shared" si="3"/>
        <v>-49.065764026400004</v>
      </c>
      <c r="N33" s="75"/>
      <c r="O33" s="75">
        <v>0</v>
      </c>
      <c r="P33" s="75">
        <f t="shared" si="4"/>
        <v>0</v>
      </c>
      <c r="Q33" s="75"/>
      <c r="R33" s="75">
        <v>0</v>
      </c>
      <c r="S33" s="75">
        <f t="shared" si="5"/>
        <v>0</v>
      </c>
      <c r="T33" s="75"/>
      <c r="U33" s="75">
        <v>0</v>
      </c>
      <c r="V33" s="75">
        <f t="shared" si="6"/>
        <v>0</v>
      </c>
      <c r="W33" s="75">
        <f t="shared" si="7"/>
        <v>81.899799999999999</v>
      </c>
      <c r="X33" s="75">
        <f t="shared" si="7"/>
        <v>22.626695048000002</v>
      </c>
      <c r="Y33" s="75">
        <f t="shared" si="8"/>
        <v>-59.273104951999997</v>
      </c>
      <c r="Z33" s="76">
        <f t="shared" si="0"/>
        <v>4.0404440059200786</v>
      </c>
      <c r="AA33" s="76">
        <f t="shared" si="0"/>
        <v>4.4139550778439673</v>
      </c>
      <c r="AC33" s="8"/>
    </row>
    <row r="34" spans="1:29" ht="15" customHeight="1" x14ac:dyDescent="0.25">
      <c r="A34" s="4">
        <f t="shared" si="9"/>
        <v>30</v>
      </c>
      <c r="B34" s="72" t="s">
        <v>64</v>
      </c>
      <c r="C34" s="73">
        <v>440</v>
      </c>
      <c r="D34" s="74">
        <v>0.36220000000000002</v>
      </c>
      <c r="E34" s="75">
        <v>0</v>
      </c>
      <c r="F34" s="75">
        <v>1.2612587512</v>
      </c>
      <c r="G34" s="75">
        <f t="shared" si="1"/>
        <v>1.2612587512</v>
      </c>
      <c r="H34" s="75">
        <v>0</v>
      </c>
      <c r="I34" s="75">
        <v>0</v>
      </c>
      <c r="J34" s="75">
        <f t="shared" si="2"/>
        <v>0</v>
      </c>
      <c r="K34" s="75">
        <v>0</v>
      </c>
      <c r="L34" s="75">
        <v>3.2832903128000002</v>
      </c>
      <c r="M34" s="75">
        <f t="shared" si="3"/>
        <v>3.2832903128000002</v>
      </c>
      <c r="N34" s="75"/>
      <c r="O34" s="75">
        <v>0</v>
      </c>
      <c r="P34" s="75">
        <f t="shared" si="4"/>
        <v>0</v>
      </c>
      <c r="Q34" s="75"/>
      <c r="R34" s="75">
        <v>0</v>
      </c>
      <c r="S34" s="75">
        <f t="shared" si="5"/>
        <v>0</v>
      </c>
      <c r="T34" s="75"/>
      <c r="U34" s="75">
        <v>4.0664994400000001E-2</v>
      </c>
      <c r="V34" s="75">
        <f t="shared" si="6"/>
        <v>4.0664994400000001E-2</v>
      </c>
      <c r="W34" s="75">
        <f t="shared" si="7"/>
        <v>0</v>
      </c>
      <c r="X34" s="75">
        <f t="shared" si="7"/>
        <v>3.3239553072000003</v>
      </c>
      <c r="Y34" s="75">
        <f t="shared" si="8"/>
        <v>3.3239553072000003</v>
      </c>
      <c r="Z34" s="76">
        <f t="shared" si="0"/>
        <v>0</v>
      </c>
      <c r="AA34" s="76">
        <f t="shared" si="0"/>
        <v>2.635426952667316</v>
      </c>
      <c r="AC34" s="8"/>
    </row>
    <row r="35" spans="1:29" ht="15" customHeight="1" x14ac:dyDescent="0.25">
      <c r="A35" s="4">
        <f t="shared" si="9"/>
        <v>31</v>
      </c>
      <c r="B35" s="72" t="s">
        <v>65</v>
      </c>
      <c r="C35" s="73">
        <v>880</v>
      </c>
      <c r="D35" s="74">
        <v>0.36220000000000002</v>
      </c>
      <c r="E35" s="75">
        <v>13.41</v>
      </c>
      <c r="F35" s="75">
        <v>16.38674288</v>
      </c>
      <c r="G35" s="75">
        <f t="shared" si="1"/>
        <v>2.9767428799999998</v>
      </c>
      <c r="H35" s="75">
        <v>0</v>
      </c>
      <c r="I35" s="75">
        <v>0</v>
      </c>
      <c r="J35" s="75">
        <f t="shared" si="2"/>
        <v>0</v>
      </c>
      <c r="K35" s="75">
        <v>47.337299999999999</v>
      </c>
      <c r="L35" s="75">
        <v>56.407989872800002</v>
      </c>
      <c r="M35" s="75">
        <f t="shared" si="3"/>
        <v>9.0706898728000027</v>
      </c>
      <c r="N35" s="75"/>
      <c r="O35" s="75">
        <v>0</v>
      </c>
      <c r="P35" s="75">
        <f t="shared" si="4"/>
        <v>0</v>
      </c>
      <c r="Q35" s="75"/>
      <c r="R35" s="75">
        <v>0</v>
      </c>
      <c r="S35" s="75">
        <f t="shared" si="5"/>
        <v>0</v>
      </c>
      <c r="T35" s="75"/>
      <c r="U35" s="75">
        <v>0</v>
      </c>
      <c r="V35" s="75">
        <f t="shared" si="6"/>
        <v>0</v>
      </c>
      <c r="W35" s="75">
        <f t="shared" si="7"/>
        <v>47.337299999999999</v>
      </c>
      <c r="X35" s="75">
        <f t="shared" si="7"/>
        <v>56.407989872800002</v>
      </c>
      <c r="Y35" s="75">
        <f t="shared" si="8"/>
        <v>9.0706898728000027</v>
      </c>
      <c r="Z35" s="76">
        <f t="shared" si="0"/>
        <v>3.53</v>
      </c>
      <c r="AA35" s="76">
        <f t="shared" si="0"/>
        <v>3.4422941939026752</v>
      </c>
      <c r="AC35" s="8"/>
    </row>
    <row r="36" spans="1:29" ht="15" customHeight="1" x14ac:dyDescent="0.25">
      <c r="A36" s="4">
        <f t="shared" si="9"/>
        <v>32</v>
      </c>
      <c r="B36" s="72" t="s">
        <v>66</v>
      </c>
      <c r="C36" s="73">
        <v>1000</v>
      </c>
      <c r="D36" s="74">
        <v>0.36220000000000002</v>
      </c>
      <c r="E36" s="75">
        <v>0</v>
      </c>
      <c r="F36" s="75">
        <v>17.701466198400002</v>
      </c>
      <c r="G36" s="75">
        <f t="shared" si="1"/>
        <v>17.701466198400002</v>
      </c>
      <c r="H36" s="75">
        <v>0</v>
      </c>
      <c r="I36" s="75">
        <v>55.459150452800003</v>
      </c>
      <c r="J36" s="75">
        <f t="shared" si="2"/>
        <v>55.459150452800003</v>
      </c>
      <c r="K36" s="75">
        <v>0</v>
      </c>
      <c r="L36" s="75">
        <v>72.165977065600003</v>
      </c>
      <c r="M36" s="75">
        <f t="shared" si="3"/>
        <v>72.165977065600003</v>
      </c>
      <c r="N36" s="75"/>
      <c r="O36" s="75">
        <v>0</v>
      </c>
      <c r="P36" s="75">
        <f t="shared" si="4"/>
        <v>0</v>
      </c>
      <c r="Q36" s="75"/>
      <c r="R36" s="75">
        <v>0</v>
      </c>
      <c r="S36" s="75">
        <f t="shared" si="5"/>
        <v>0</v>
      </c>
      <c r="T36" s="75"/>
      <c r="U36" s="75">
        <v>1.7479261248000002</v>
      </c>
      <c r="V36" s="75">
        <f t="shared" si="6"/>
        <v>1.7479261248000002</v>
      </c>
      <c r="W36" s="75">
        <f t="shared" si="7"/>
        <v>0</v>
      </c>
      <c r="X36" s="75">
        <f t="shared" si="7"/>
        <v>129.37305364320002</v>
      </c>
      <c r="Y36" s="75">
        <f t="shared" si="8"/>
        <v>129.37305364320002</v>
      </c>
      <c r="Z36" s="76">
        <f t="shared" si="0"/>
        <v>0</v>
      </c>
      <c r="AA36" s="76">
        <f t="shared" si="0"/>
        <v>7.3086066540009993</v>
      </c>
      <c r="AC36" s="8"/>
    </row>
    <row r="37" spans="1:29" ht="15" customHeight="1" x14ac:dyDescent="0.25">
      <c r="A37" s="4">
        <f t="shared" si="9"/>
        <v>33</v>
      </c>
      <c r="B37" s="72" t="s">
        <v>67</v>
      </c>
      <c r="C37" s="73">
        <v>1000</v>
      </c>
      <c r="D37" s="74">
        <v>0.36220000000000002</v>
      </c>
      <c r="E37" s="75">
        <v>0</v>
      </c>
      <c r="F37" s="75">
        <v>8.5724203920000015</v>
      </c>
      <c r="G37" s="75">
        <f t="shared" si="1"/>
        <v>8.5724203920000015</v>
      </c>
      <c r="H37" s="75">
        <v>0</v>
      </c>
      <c r="I37" s="75">
        <v>21.489035560000001</v>
      </c>
      <c r="J37" s="75">
        <f t="shared" si="2"/>
        <v>21.489035560000001</v>
      </c>
      <c r="K37" s="75">
        <v>0</v>
      </c>
      <c r="L37" s="75">
        <v>25.649432955200002</v>
      </c>
      <c r="M37" s="75">
        <f t="shared" si="3"/>
        <v>25.649432955200002</v>
      </c>
      <c r="N37" s="75"/>
      <c r="O37" s="75">
        <v>0</v>
      </c>
      <c r="P37" s="75">
        <f t="shared" si="4"/>
        <v>0</v>
      </c>
      <c r="Q37" s="75"/>
      <c r="R37" s="75">
        <v>0</v>
      </c>
      <c r="S37" s="75">
        <f t="shared" si="5"/>
        <v>0</v>
      </c>
      <c r="T37" s="75"/>
      <c r="U37" s="75">
        <v>0</v>
      </c>
      <c r="V37" s="75">
        <f t="shared" si="6"/>
        <v>0</v>
      </c>
      <c r="W37" s="75">
        <f t="shared" si="7"/>
        <v>0</v>
      </c>
      <c r="X37" s="75">
        <f t="shared" si="7"/>
        <v>47.138468515200003</v>
      </c>
      <c r="Y37" s="75">
        <f t="shared" si="8"/>
        <v>47.138468515200003</v>
      </c>
      <c r="Z37" s="76">
        <f t="shared" si="0"/>
        <v>0</v>
      </c>
      <c r="AA37" s="76">
        <f t="shared" si="0"/>
        <v>5.4988517081116095</v>
      </c>
      <c r="AC37" s="8"/>
    </row>
    <row r="38" spans="1:29" ht="15" customHeight="1" x14ac:dyDescent="0.25">
      <c r="A38" s="4">
        <f t="shared" si="9"/>
        <v>34</v>
      </c>
      <c r="B38" s="72" t="s">
        <v>68</v>
      </c>
      <c r="C38" s="83">
        <v>1000</v>
      </c>
      <c r="D38" s="74">
        <v>0.36220000000000002</v>
      </c>
      <c r="E38" s="75">
        <v>0</v>
      </c>
      <c r="F38" s="75">
        <v>0.14233983520000001</v>
      </c>
      <c r="G38" s="75">
        <f t="shared" si="1"/>
        <v>0.14233983520000001</v>
      </c>
      <c r="H38" s="75">
        <v>0</v>
      </c>
      <c r="I38" s="75">
        <v>0</v>
      </c>
      <c r="J38" s="75">
        <f t="shared" si="2"/>
        <v>0</v>
      </c>
      <c r="K38" s="75">
        <v>0</v>
      </c>
      <c r="L38" s="75">
        <v>0.64957370960000005</v>
      </c>
      <c r="M38" s="75">
        <f t="shared" si="3"/>
        <v>0.64957370960000005</v>
      </c>
      <c r="N38" s="75"/>
      <c r="O38" s="75">
        <v>0</v>
      </c>
      <c r="P38" s="75">
        <f t="shared" si="4"/>
        <v>0</v>
      </c>
      <c r="Q38" s="75"/>
      <c r="R38" s="75">
        <v>0</v>
      </c>
      <c r="S38" s="75">
        <f t="shared" si="5"/>
        <v>0</v>
      </c>
      <c r="T38" s="75"/>
      <c r="U38" s="75">
        <v>0</v>
      </c>
      <c r="V38" s="75">
        <f t="shared" si="6"/>
        <v>0</v>
      </c>
      <c r="W38" s="75">
        <f t="shared" si="7"/>
        <v>0</v>
      </c>
      <c r="X38" s="75">
        <f t="shared" si="7"/>
        <v>0.64957370960000005</v>
      </c>
      <c r="Y38" s="75">
        <f t="shared" si="8"/>
        <v>0.64957370960000005</v>
      </c>
      <c r="Z38" s="76">
        <f t="shared" si="0"/>
        <v>0</v>
      </c>
      <c r="AA38" s="76">
        <f t="shared" si="0"/>
        <v>4.5635412510299149</v>
      </c>
      <c r="AC38" s="8"/>
    </row>
    <row r="39" spans="1:29" ht="15" customHeight="1" x14ac:dyDescent="0.25">
      <c r="A39" s="4">
        <f t="shared" si="9"/>
        <v>35</v>
      </c>
      <c r="B39" s="72" t="s">
        <v>69</v>
      </c>
      <c r="C39" s="83">
        <v>630</v>
      </c>
      <c r="D39" s="74">
        <v>0.36220000000000002</v>
      </c>
      <c r="E39" s="75">
        <v>0</v>
      </c>
      <c r="F39" s="75">
        <v>0.1092603192</v>
      </c>
      <c r="G39" s="75">
        <f t="shared" si="1"/>
        <v>0.1092603192</v>
      </c>
      <c r="H39" s="75">
        <v>0</v>
      </c>
      <c r="I39" s="75">
        <v>0.11598796880000001</v>
      </c>
      <c r="J39" s="75">
        <f t="shared" si="2"/>
        <v>0.11598796880000001</v>
      </c>
      <c r="K39" s="75">
        <v>0</v>
      </c>
      <c r="L39" s="75">
        <v>0.32958291439999998</v>
      </c>
      <c r="M39" s="75">
        <f t="shared" si="3"/>
        <v>0.32958291439999998</v>
      </c>
      <c r="N39" s="75"/>
      <c r="O39" s="75">
        <v>0</v>
      </c>
      <c r="P39" s="75">
        <f t="shared" si="4"/>
        <v>0</v>
      </c>
      <c r="Q39" s="75"/>
      <c r="R39" s="75">
        <v>0</v>
      </c>
      <c r="S39" s="75">
        <f t="shared" si="5"/>
        <v>0</v>
      </c>
      <c r="T39" s="75"/>
      <c r="U39" s="75">
        <v>0</v>
      </c>
      <c r="V39" s="75">
        <f t="shared" si="6"/>
        <v>0</v>
      </c>
      <c r="W39" s="75">
        <f t="shared" si="7"/>
        <v>0</v>
      </c>
      <c r="X39" s="75">
        <f t="shared" si="7"/>
        <v>0.44557088319999999</v>
      </c>
      <c r="Y39" s="75">
        <f t="shared" si="8"/>
        <v>0.44557088319999999</v>
      </c>
      <c r="Z39" s="76">
        <f t="shared" si="0"/>
        <v>0</v>
      </c>
      <c r="AA39" s="76">
        <f t="shared" si="0"/>
        <v>4.0780668266618063</v>
      </c>
      <c r="AC39" s="8"/>
    </row>
    <row r="40" spans="1:29" ht="15" customHeight="1" x14ac:dyDescent="0.25">
      <c r="A40" s="4">
        <f t="shared" si="9"/>
        <v>36</v>
      </c>
      <c r="B40" s="72" t="s">
        <v>70</v>
      </c>
      <c r="C40" s="83">
        <v>840</v>
      </c>
      <c r="D40" s="74">
        <v>0.36220000000000002</v>
      </c>
      <c r="E40" s="75">
        <v>0</v>
      </c>
      <c r="F40" s="75">
        <v>4.2184819200000008E-2</v>
      </c>
      <c r="G40" s="75">
        <f t="shared" si="1"/>
        <v>4.2184819200000008E-2</v>
      </c>
      <c r="H40" s="75">
        <v>0</v>
      </c>
      <c r="I40" s="75">
        <v>0.1272662416</v>
      </c>
      <c r="J40" s="75">
        <f t="shared" si="2"/>
        <v>0.1272662416</v>
      </c>
      <c r="K40" s="75">
        <v>0</v>
      </c>
      <c r="L40" s="75">
        <v>0.1339378336</v>
      </c>
      <c r="M40" s="75">
        <f t="shared" si="3"/>
        <v>0.1339378336</v>
      </c>
      <c r="N40" s="75"/>
      <c r="O40" s="75">
        <v>0</v>
      </c>
      <c r="P40" s="75">
        <f t="shared" si="4"/>
        <v>0</v>
      </c>
      <c r="Q40" s="75"/>
      <c r="R40" s="75">
        <v>0</v>
      </c>
      <c r="S40" s="75">
        <f t="shared" si="5"/>
        <v>0</v>
      </c>
      <c r="T40" s="75"/>
      <c r="U40" s="75">
        <v>0</v>
      </c>
      <c r="V40" s="75">
        <f t="shared" si="6"/>
        <v>0</v>
      </c>
      <c r="W40" s="75">
        <f t="shared" si="7"/>
        <v>0</v>
      </c>
      <c r="X40" s="75">
        <f t="shared" si="7"/>
        <v>0.2612040752</v>
      </c>
      <c r="Y40" s="75">
        <f t="shared" si="8"/>
        <v>0.2612040752</v>
      </c>
      <c r="Z40" s="76">
        <f t="shared" si="0"/>
        <v>0</v>
      </c>
      <c r="AA40" s="76">
        <f t="shared" si="0"/>
        <v>6.1918974681773662</v>
      </c>
      <c r="AC40" s="8"/>
    </row>
    <row r="41" spans="1:29" ht="15" customHeight="1" x14ac:dyDescent="0.25">
      <c r="A41" s="4">
        <f t="shared" si="9"/>
        <v>37</v>
      </c>
      <c r="B41" s="72" t="s">
        <v>71</v>
      </c>
      <c r="C41" s="73"/>
      <c r="D41" s="74">
        <v>0.36220000000000002</v>
      </c>
      <c r="E41" s="75">
        <v>7.02</v>
      </c>
      <c r="F41" s="75">
        <v>1.2638278120000002</v>
      </c>
      <c r="G41" s="75">
        <f t="shared" si="1"/>
        <v>-5.756172187999999</v>
      </c>
      <c r="H41" s="75">
        <v>9.7916666666666661</v>
      </c>
      <c r="I41" s="75">
        <v>-4.3685739312000003</v>
      </c>
      <c r="J41" s="75">
        <f t="shared" si="2"/>
        <v>-14.160240597866666</v>
      </c>
      <c r="K41" s="75">
        <v>29.624399999999998</v>
      </c>
      <c r="L41" s="75">
        <v>4.0998625632000003</v>
      </c>
      <c r="M41" s="75">
        <f t="shared" si="3"/>
        <v>-25.524537436799996</v>
      </c>
      <c r="N41" s="75"/>
      <c r="O41" s="75">
        <v>0</v>
      </c>
      <c r="P41" s="75">
        <f t="shared" si="4"/>
        <v>0</v>
      </c>
      <c r="Q41" s="75"/>
      <c r="R41" s="75">
        <v>0</v>
      </c>
      <c r="S41" s="75">
        <f t="shared" si="5"/>
        <v>0</v>
      </c>
      <c r="T41" s="75"/>
      <c r="U41" s="75">
        <v>0</v>
      </c>
      <c r="V41" s="75">
        <f t="shared" si="6"/>
        <v>0</v>
      </c>
      <c r="W41" s="75">
        <f t="shared" si="7"/>
        <v>39.416066666666666</v>
      </c>
      <c r="X41" s="75">
        <f>U41+R41+O41+L41+I41</f>
        <v>-0.26871136799999995</v>
      </c>
      <c r="Y41" s="75">
        <f t="shared" si="8"/>
        <v>-39.684778034666664</v>
      </c>
      <c r="Z41" s="76">
        <f t="shared" si="0"/>
        <v>5.6148243114909784</v>
      </c>
      <c r="AA41" s="76">
        <f t="shared" si="0"/>
        <v>-0.21261707128818899</v>
      </c>
      <c r="AC41" s="8"/>
    </row>
    <row r="42" spans="1:29" ht="15" customHeight="1" x14ac:dyDescent="0.25">
      <c r="A42" s="4">
        <f t="shared" si="9"/>
        <v>38</v>
      </c>
      <c r="B42" s="84" t="s">
        <v>72</v>
      </c>
      <c r="C42" s="73"/>
      <c r="D42" s="74">
        <v>0.36220000000000002</v>
      </c>
      <c r="E42" s="75">
        <v>0</v>
      </c>
      <c r="F42" s="75">
        <v>0</v>
      </c>
      <c r="G42" s="75">
        <f>F42-E42</f>
        <v>0</v>
      </c>
      <c r="H42" s="75">
        <v>0</v>
      </c>
      <c r="I42" s="75">
        <v>0</v>
      </c>
      <c r="J42" s="75">
        <f>I42-H42</f>
        <v>0</v>
      </c>
      <c r="K42" s="75">
        <v>0</v>
      </c>
      <c r="L42" s="75">
        <v>0</v>
      </c>
      <c r="M42" s="75">
        <f>L42-K42</f>
        <v>0</v>
      </c>
      <c r="N42" s="75"/>
      <c r="O42" s="75">
        <v>0</v>
      </c>
      <c r="P42" s="75">
        <f>O42-N42</f>
        <v>0</v>
      </c>
      <c r="Q42" s="75"/>
      <c r="R42" s="75">
        <v>0</v>
      </c>
      <c r="S42" s="75">
        <f>R42-Q42</f>
        <v>0</v>
      </c>
      <c r="T42" s="75"/>
      <c r="U42" s="75">
        <v>0</v>
      </c>
      <c r="V42" s="75">
        <f>U42-T42</f>
        <v>0</v>
      </c>
      <c r="W42" s="75">
        <f>T42+Q42+N42+K42+H42</f>
        <v>0</v>
      </c>
      <c r="X42" s="75">
        <f>U42+R42+O42+L42+I42</f>
        <v>0</v>
      </c>
      <c r="Y42" s="75">
        <f>X42-W42</f>
        <v>0</v>
      </c>
      <c r="Z42" s="76">
        <f t="shared" si="0"/>
        <v>0</v>
      </c>
      <c r="AA42" s="76">
        <f t="shared" si="0"/>
        <v>0</v>
      </c>
      <c r="AC42" s="8"/>
    </row>
    <row r="43" spans="1:29" ht="15" customHeight="1" x14ac:dyDescent="0.25">
      <c r="A43" s="4">
        <f t="shared" si="9"/>
        <v>39</v>
      </c>
      <c r="B43" s="84" t="s">
        <v>73</v>
      </c>
      <c r="C43" s="73"/>
      <c r="D43" s="74"/>
      <c r="E43" s="75">
        <v>0</v>
      </c>
      <c r="F43" s="75">
        <v>0</v>
      </c>
      <c r="G43" s="75">
        <f>F43-E43</f>
        <v>0</v>
      </c>
      <c r="H43" s="75">
        <v>0</v>
      </c>
      <c r="I43" s="75">
        <v>0</v>
      </c>
      <c r="J43" s="75">
        <f>I43-H43</f>
        <v>0</v>
      </c>
      <c r="K43" s="75">
        <v>0</v>
      </c>
      <c r="L43" s="75">
        <v>0</v>
      </c>
      <c r="M43" s="75">
        <f>L43-K43</f>
        <v>0</v>
      </c>
      <c r="N43" s="75"/>
      <c r="O43" s="75">
        <v>0</v>
      </c>
      <c r="P43" s="75">
        <f>O43-N43</f>
        <v>0</v>
      </c>
      <c r="Q43" s="75"/>
      <c r="R43" s="75">
        <v>0</v>
      </c>
      <c r="S43" s="75">
        <f>R43-Q43</f>
        <v>0</v>
      </c>
      <c r="T43" s="75"/>
      <c r="U43" s="75">
        <v>0</v>
      </c>
      <c r="V43" s="75">
        <f>U43-T43</f>
        <v>0</v>
      </c>
      <c r="W43" s="75">
        <f>T43+Q43+N43+K43+H43</f>
        <v>0</v>
      </c>
      <c r="X43" s="75">
        <f>U43+R43+O43+L43+I43</f>
        <v>0</v>
      </c>
      <c r="Y43" s="75">
        <f>X43-W43</f>
        <v>0</v>
      </c>
      <c r="Z43" s="76">
        <f t="shared" si="0"/>
        <v>0</v>
      </c>
      <c r="AA43" s="76">
        <f t="shared" si="0"/>
        <v>0</v>
      </c>
      <c r="AC43" s="8"/>
    </row>
    <row r="44" spans="1:29" ht="15" customHeight="1" x14ac:dyDescent="0.25">
      <c r="A44" s="4">
        <f t="shared" si="9"/>
        <v>40</v>
      </c>
      <c r="B44" s="84" t="s">
        <v>74</v>
      </c>
      <c r="C44" s="73"/>
      <c r="D44" s="74"/>
      <c r="E44" s="75">
        <v>0</v>
      </c>
      <c r="F44" s="75">
        <v>0</v>
      </c>
      <c r="G44" s="75">
        <f>F44-E44</f>
        <v>0</v>
      </c>
      <c r="H44" s="75">
        <v>0</v>
      </c>
      <c r="I44" s="75">
        <v>0</v>
      </c>
      <c r="J44" s="75">
        <f>I44-H44</f>
        <v>0</v>
      </c>
      <c r="K44" s="75">
        <v>0</v>
      </c>
      <c r="L44" s="75">
        <v>0</v>
      </c>
      <c r="M44" s="75">
        <f>L44-K44</f>
        <v>0</v>
      </c>
      <c r="N44" s="75"/>
      <c r="O44" s="75">
        <v>0</v>
      </c>
      <c r="P44" s="75">
        <f>O44-N44</f>
        <v>0</v>
      </c>
      <c r="Q44" s="75"/>
      <c r="R44" s="75">
        <v>0</v>
      </c>
      <c r="S44" s="75">
        <f>R44-Q44</f>
        <v>0</v>
      </c>
      <c r="T44" s="75"/>
      <c r="U44" s="75">
        <v>0</v>
      </c>
      <c r="V44" s="75">
        <f>U44-T44</f>
        <v>0</v>
      </c>
      <c r="W44" s="75">
        <f>T44+Q44+N44+K44+H44</f>
        <v>0</v>
      </c>
      <c r="X44" s="75">
        <f>U44+R44+O44+L44+I44</f>
        <v>0</v>
      </c>
      <c r="Y44" s="75">
        <f>X44-W44</f>
        <v>0</v>
      </c>
      <c r="Z44" s="76">
        <f t="shared" si="0"/>
        <v>0</v>
      </c>
      <c r="AA44" s="76">
        <f t="shared" si="0"/>
        <v>0</v>
      </c>
      <c r="AC44" s="8"/>
    </row>
    <row r="45" spans="1:29" ht="15" customHeight="1" x14ac:dyDescent="0.25">
      <c r="A45" s="77">
        <v>41</v>
      </c>
      <c r="B45" s="78" t="s">
        <v>75</v>
      </c>
      <c r="C45" s="79">
        <f>SUM(C24:C41)</f>
        <v>17760</v>
      </c>
      <c r="D45" s="80">
        <v>0.36220000000000002</v>
      </c>
      <c r="E45" s="81">
        <f>SUM(E24:E44)</f>
        <v>314.19</v>
      </c>
      <c r="F45" s="81">
        <f t="shared" ref="F45:Y45" si="12">SUM(F24:F44)</f>
        <v>290.54003295520005</v>
      </c>
      <c r="G45" s="81">
        <f t="shared" si="12"/>
        <v>-23.649967044799972</v>
      </c>
      <c r="H45" s="81">
        <f t="shared" si="12"/>
        <v>290.03333333333336</v>
      </c>
      <c r="I45" s="81">
        <f t="shared" si="12"/>
        <v>465.5963577192</v>
      </c>
      <c r="J45" s="81">
        <f t="shared" si="12"/>
        <v>175.5630243858667</v>
      </c>
      <c r="K45" s="81">
        <f t="shared" si="12"/>
        <v>1077.9732999999999</v>
      </c>
      <c r="L45" s="81">
        <f t="shared" si="12"/>
        <v>1004.1036124464</v>
      </c>
      <c r="M45" s="81">
        <f t="shared" si="12"/>
        <v>-73.869687553600016</v>
      </c>
      <c r="N45" s="81">
        <f t="shared" si="12"/>
        <v>0</v>
      </c>
      <c r="O45" s="81">
        <f t="shared" si="12"/>
        <v>0</v>
      </c>
      <c r="P45" s="81">
        <f t="shared" si="12"/>
        <v>0</v>
      </c>
      <c r="Q45" s="81">
        <f t="shared" si="12"/>
        <v>0</v>
      </c>
      <c r="R45" s="81">
        <f t="shared" si="12"/>
        <v>0</v>
      </c>
      <c r="S45" s="81">
        <f t="shared" si="12"/>
        <v>0</v>
      </c>
      <c r="T45" s="81">
        <f t="shared" si="12"/>
        <v>0</v>
      </c>
      <c r="U45" s="81">
        <f t="shared" si="12"/>
        <v>21.225368611947445</v>
      </c>
      <c r="V45" s="81">
        <f t="shared" si="12"/>
        <v>21.225368611947445</v>
      </c>
      <c r="W45" s="81">
        <f t="shared" si="12"/>
        <v>1368.006633333333</v>
      </c>
      <c r="X45" s="81">
        <f t="shared" si="12"/>
        <v>1490.9253387775477</v>
      </c>
      <c r="Y45" s="81">
        <f t="shared" si="12"/>
        <v>122.91870544421414</v>
      </c>
      <c r="Z45" s="82">
        <f t="shared" si="0"/>
        <v>4.3540743923528211</v>
      </c>
      <c r="AA45" s="82">
        <f t="shared" si="0"/>
        <v>5.1315659450188109</v>
      </c>
      <c r="AC45" s="8"/>
    </row>
    <row r="46" spans="1:29" ht="15" customHeight="1" x14ac:dyDescent="0.25">
      <c r="A46" s="4">
        <f t="shared" si="9"/>
        <v>42</v>
      </c>
      <c r="B46" s="85" t="s">
        <v>76</v>
      </c>
      <c r="C46" s="73">
        <v>152.66</v>
      </c>
      <c r="D46" s="74">
        <v>0.36220000000000002</v>
      </c>
      <c r="E46" s="75">
        <v>8.93</v>
      </c>
      <c r="F46" s="75">
        <v>6.8762415654832987</v>
      </c>
      <c r="G46" s="75">
        <f t="shared" si="1"/>
        <v>-2.053758434516701</v>
      </c>
      <c r="H46" s="75">
        <v>3.1416666666666666</v>
      </c>
      <c r="I46" s="75">
        <v>0</v>
      </c>
      <c r="J46" s="75">
        <f t="shared" si="2"/>
        <v>-3.1416666666666666</v>
      </c>
      <c r="K46" s="75">
        <v>51.079599999999999</v>
      </c>
      <c r="L46" s="75">
        <v>48.373063572223991</v>
      </c>
      <c r="M46" s="75">
        <f t="shared" si="3"/>
        <v>-2.7065364277760082</v>
      </c>
      <c r="N46" s="75"/>
      <c r="O46" s="75">
        <v>0</v>
      </c>
      <c r="P46" s="75">
        <f t="shared" si="4"/>
        <v>0</v>
      </c>
      <c r="Q46" s="75"/>
      <c r="R46" s="75">
        <v>0</v>
      </c>
      <c r="S46" s="75">
        <f t="shared" si="5"/>
        <v>0</v>
      </c>
      <c r="T46" s="75"/>
      <c r="U46" s="75">
        <v>0</v>
      </c>
      <c r="V46" s="75">
        <f t="shared" si="6"/>
        <v>0</v>
      </c>
      <c r="W46" s="75">
        <f t="shared" si="7"/>
        <v>54.221266666666665</v>
      </c>
      <c r="X46" s="75">
        <f t="shared" si="7"/>
        <v>48.373063572223991</v>
      </c>
      <c r="Y46" s="75">
        <f t="shared" si="8"/>
        <v>-5.8482030944426739</v>
      </c>
      <c r="Z46" s="76">
        <f t="shared" si="0"/>
        <v>6.0718103770063454</v>
      </c>
      <c r="AA46" s="76">
        <f t="shared" si="0"/>
        <v>7.0348115480762745</v>
      </c>
      <c r="AC46" s="8"/>
    </row>
    <row r="47" spans="1:29" ht="15" customHeight="1" x14ac:dyDescent="0.25">
      <c r="A47" s="4">
        <f t="shared" si="9"/>
        <v>43</v>
      </c>
      <c r="B47" s="85" t="s">
        <v>77</v>
      </c>
      <c r="C47" s="73">
        <v>3755.6260000000002</v>
      </c>
      <c r="D47" s="74">
        <v>0.36220000000000002</v>
      </c>
      <c r="E47" s="75">
        <v>327.54000000000002</v>
      </c>
      <c r="F47" s="75">
        <v>207.46402138328139</v>
      </c>
      <c r="G47" s="75">
        <f t="shared" si="1"/>
        <v>-120.07597861671863</v>
      </c>
      <c r="H47" s="75">
        <v>0</v>
      </c>
      <c r="I47" s="75">
        <v>0</v>
      </c>
      <c r="J47" s="75">
        <f t="shared" si="2"/>
        <v>0</v>
      </c>
      <c r="K47" s="75">
        <v>1405.1466</v>
      </c>
      <c r="L47" s="75">
        <v>895.40969734854411</v>
      </c>
      <c r="M47" s="75">
        <f t="shared" si="3"/>
        <v>-509.73690265145592</v>
      </c>
      <c r="N47" s="75"/>
      <c r="O47" s="75">
        <v>0</v>
      </c>
      <c r="P47" s="75">
        <f t="shared" si="4"/>
        <v>0</v>
      </c>
      <c r="Q47" s="75"/>
      <c r="R47" s="75">
        <v>0</v>
      </c>
      <c r="S47" s="75">
        <f t="shared" si="5"/>
        <v>0</v>
      </c>
      <c r="T47" s="75"/>
      <c r="U47" s="75">
        <v>6.6265098880000002</v>
      </c>
      <c r="V47" s="75">
        <f t="shared" si="6"/>
        <v>6.6265098880000002</v>
      </c>
      <c r="W47" s="75">
        <f t="shared" si="7"/>
        <v>1405.1466</v>
      </c>
      <c r="X47" s="75">
        <f>U47+R47+O47+L47+I47</f>
        <v>902.0362072365441</v>
      </c>
      <c r="Y47" s="75">
        <f t="shared" si="8"/>
        <v>-503.11039276345593</v>
      </c>
      <c r="Z47" s="76">
        <f t="shared" si="0"/>
        <v>4.29</v>
      </c>
      <c r="AA47" s="76">
        <f t="shared" si="0"/>
        <v>4.3479163337438091</v>
      </c>
      <c r="AC47" s="8"/>
    </row>
    <row r="48" spans="1:29" ht="15" customHeight="1" x14ac:dyDescent="0.25">
      <c r="A48" s="4">
        <f t="shared" si="9"/>
        <v>44</v>
      </c>
      <c r="B48" s="85" t="s">
        <v>78</v>
      </c>
      <c r="C48" s="73">
        <v>3688</v>
      </c>
      <c r="D48" s="74">
        <v>0.36220000000000002</v>
      </c>
      <c r="E48" s="75">
        <v>458.09</v>
      </c>
      <c r="F48" s="75">
        <v>500.56665439296177</v>
      </c>
      <c r="G48" s="75">
        <f t="shared" si="1"/>
        <v>42.476654392961791</v>
      </c>
      <c r="H48" s="75">
        <v>0</v>
      </c>
      <c r="I48" s="75">
        <v>0</v>
      </c>
      <c r="J48" s="75">
        <f t="shared" si="2"/>
        <v>0</v>
      </c>
      <c r="K48" s="75">
        <v>2116.3757999999998</v>
      </c>
      <c r="L48" s="75">
        <v>2349.1894496263749</v>
      </c>
      <c r="M48" s="75">
        <f t="shared" si="3"/>
        <v>232.81364962637508</v>
      </c>
      <c r="N48" s="75"/>
      <c r="O48" s="75">
        <v>0</v>
      </c>
      <c r="P48" s="75">
        <f t="shared" si="4"/>
        <v>0</v>
      </c>
      <c r="Q48" s="75"/>
      <c r="R48" s="75">
        <v>0</v>
      </c>
      <c r="S48" s="75">
        <f t="shared" si="5"/>
        <v>0</v>
      </c>
      <c r="T48" s="75"/>
      <c r="U48" s="75">
        <v>0</v>
      </c>
      <c r="V48" s="75">
        <f t="shared" si="6"/>
        <v>0</v>
      </c>
      <c r="W48" s="75">
        <f t="shared" si="7"/>
        <v>2116.3757999999998</v>
      </c>
      <c r="X48" s="75">
        <f t="shared" si="7"/>
        <v>2349.1894496263749</v>
      </c>
      <c r="Y48" s="75">
        <f t="shared" si="8"/>
        <v>232.81364962637508</v>
      </c>
      <c r="Z48" s="76">
        <f t="shared" si="0"/>
        <v>4.62</v>
      </c>
      <c r="AA48" s="76">
        <f t="shared" si="0"/>
        <v>4.6930602128806242</v>
      </c>
      <c r="AC48" s="8"/>
    </row>
    <row r="49" spans="1:29" ht="15" customHeight="1" x14ac:dyDescent="0.25">
      <c r="A49" s="77">
        <f>A48+1</f>
        <v>45</v>
      </c>
      <c r="B49" s="78" t="s">
        <v>79</v>
      </c>
      <c r="C49" s="79">
        <f>SUM(C46:C48)</f>
        <v>7596.2860000000001</v>
      </c>
      <c r="D49" s="80">
        <v>0.36220000000000002</v>
      </c>
      <c r="E49" s="81">
        <f t="shared" ref="E49:Y49" si="13">SUM(E46:E48)</f>
        <v>794.56</v>
      </c>
      <c r="F49" s="81">
        <f t="shared" si="13"/>
        <v>714.90691734172651</v>
      </c>
      <c r="G49" s="81">
        <f t="shared" si="13"/>
        <v>-79.653082658273533</v>
      </c>
      <c r="H49" s="81">
        <f t="shared" si="13"/>
        <v>3.1416666666666666</v>
      </c>
      <c r="I49" s="81">
        <f t="shared" si="13"/>
        <v>0</v>
      </c>
      <c r="J49" s="81">
        <f t="shared" si="13"/>
        <v>-3.1416666666666666</v>
      </c>
      <c r="K49" s="81">
        <f t="shared" si="13"/>
        <v>3572.6019999999999</v>
      </c>
      <c r="L49" s="81">
        <f t="shared" si="13"/>
        <v>3292.9722105471428</v>
      </c>
      <c r="M49" s="81">
        <f t="shared" si="13"/>
        <v>-279.62978945285681</v>
      </c>
      <c r="N49" s="81">
        <f t="shared" si="13"/>
        <v>0</v>
      </c>
      <c r="O49" s="81">
        <f t="shared" si="13"/>
        <v>0</v>
      </c>
      <c r="P49" s="81">
        <f t="shared" si="13"/>
        <v>0</v>
      </c>
      <c r="Q49" s="81">
        <f t="shared" si="13"/>
        <v>0</v>
      </c>
      <c r="R49" s="81">
        <f t="shared" si="13"/>
        <v>0</v>
      </c>
      <c r="S49" s="81">
        <f t="shared" si="13"/>
        <v>0</v>
      </c>
      <c r="T49" s="81">
        <f t="shared" si="13"/>
        <v>0</v>
      </c>
      <c r="U49" s="81">
        <f t="shared" si="13"/>
        <v>6.6265098880000002</v>
      </c>
      <c r="V49" s="81">
        <f t="shared" si="13"/>
        <v>6.6265098880000002</v>
      </c>
      <c r="W49" s="81">
        <f t="shared" si="13"/>
        <v>3575.7436666666663</v>
      </c>
      <c r="X49" s="81">
        <f t="shared" si="13"/>
        <v>3299.5987204351432</v>
      </c>
      <c r="Y49" s="81">
        <f t="shared" si="13"/>
        <v>-276.14494623152353</v>
      </c>
      <c r="Z49" s="82">
        <f t="shared" si="0"/>
        <v>4.5002814975164451</v>
      </c>
      <c r="AA49" s="82">
        <f t="shared" si="0"/>
        <v>4.6154242467036175</v>
      </c>
      <c r="AC49" s="8"/>
    </row>
    <row r="50" spans="1:29" ht="15" customHeight="1" x14ac:dyDescent="0.25">
      <c r="A50" s="4">
        <v>46</v>
      </c>
      <c r="B50" s="72" t="s">
        <v>80</v>
      </c>
      <c r="C50" s="73"/>
      <c r="D50" s="74"/>
      <c r="E50" s="75">
        <v>86.37</v>
      </c>
      <c r="F50" s="86">
        <v>0</v>
      </c>
      <c r="G50" s="75">
        <f>F50-E50</f>
        <v>-86.37</v>
      </c>
      <c r="H50" s="75">
        <v>0</v>
      </c>
      <c r="I50" s="86">
        <v>0</v>
      </c>
      <c r="J50" s="75">
        <f>I50-H50</f>
        <v>0</v>
      </c>
      <c r="K50" s="75">
        <v>215.06130000000002</v>
      </c>
      <c r="L50" s="86">
        <v>0</v>
      </c>
      <c r="M50" s="75">
        <f>L50-K50</f>
        <v>-215.06130000000002</v>
      </c>
      <c r="N50" s="86"/>
      <c r="O50" s="86">
        <v>0</v>
      </c>
      <c r="P50" s="75">
        <f>O50-N50</f>
        <v>0</v>
      </c>
      <c r="Q50" s="86"/>
      <c r="R50" s="86">
        <v>0</v>
      </c>
      <c r="S50" s="75">
        <f>R50-Q50</f>
        <v>0</v>
      </c>
      <c r="T50" s="86"/>
      <c r="U50" s="86">
        <v>0</v>
      </c>
      <c r="V50" s="75">
        <f>U50-T50</f>
        <v>0</v>
      </c>
      <c r="W50" s="75">
        <f>T50+Q50+N50+K50+H50</f>
        <v>215.06130000000002</v>
      </c>
      <c r="X50" s="75">
        <f>U50+R50+O50+L50+I50</f>
        <v>0</v>
      </c>
      <c r="Y50" s="75">
        <f>X50-W50</f>
        <v>-215.06130000000002</v>
      </c>
      <c r="Z50" s="76">
        <f t="shared" si="0"/>
        <v>2.4900000000000002</v>
      </c>
      <c r="AA50" s="76">
        <f t="shared" si="0"/>
        <v>0</v>
      </c>
      <c r="AC50" s="8"/>
    </row>
    <row r="51" spans="1:29" ht="15" customHeight="1" x14ac:dyDescent="0.25">
      <c r="A51" s="77">
        <v>47</v>
      </c>
      <c r="B51" s="87" t="s">
        <v>77</v>
      </c>
      <c r="C51" s="79"/>
      <c r="D51" s="80"/>
      <c r="E51" s="81">
        <f>SUM(E50)</f>
        <v>86.37</v>
      </c>
      <c r="F51" s="81">
        <f t="shared" ref="F51:V51" si="14">SUM(F50)</f>
        <v>0</v>
      </c>
      <c r="G51" s="81">
        <f t="shared" si="14"/>
        <v>-86.37</v>
      </c>
      <c r="H51" s="81">
        <f t="shared" si="14"/>
        <v>0</v>
      </c>
      <c r="I51" s="81">
        <f t="shared" si="14"/>
        <v>0</v>
      </c>
      <c r="J51" s="81">
        <f t="shared" si="14"/>
        <v>0</v>
      </c>
      <c r="K51" s="81">
        <f t="shared" si="14"/>
        <v>215.06130000000002</v>
      </c>
      <c r="L51" s="81">
        <f t="shared" si="14"/>
        <v>0</v>
      </c>
      <c r="M51" s="81">
        <f t="shared" si="14"/>
        <v>-215.06130000000002</v>
      </c>
      <c r="N51" s="81">
        <f t="shared" si="14"/>
        <v>0</v>
      </c>
      <c r="O51" s="81">
        <f t="shared" si="14"/>
        <v>0</v>
      </c>
      <c r="P51" s="81">
        <f t="shared" si="14"/>
        <v>0</v>
      </c>
      <c r="Q51" s="81">
        <f t="shared" si="14"/>
        <v>0</v>
      </c>
      <c r="R51" s="81">
        <f t="shared" si="14"/>
        <v>0</v>
      </c>
      <c r="S51" s="81">
        <f t="shared" si="14"/>
        <v>0</v>
      </c>
      <c r="T51" s="81">
        <f t="shared" si="14"/>
        <v>0</v>
      </c>
      <c r="U51" s="81">
        <f t="shared" si="14"/>
        <v>0</v>
      </c>
      <c r="V51" s="81">
        <f t="shared" si="14"/>
        <v>0</v>
      </c>
      <c r="W51" s="81">
        <f>SUM(W50)</f>
        <v>215.06130000000002</v>
      </c>
      <c r="X51" s="81">
        <f>SUM(X50)</f>
        <v>0</v>
      </c>
      <c r="Y51" s="81">
        <f>SUM(Y50)</f>
        <v>-215.06130000000002</v>
      </c>
      <c r="Z51" s="81">
        <f>SUM(Z50)</f>
        <v>2.4900000000000002</v>
      </c>
      <c r="AA51" s="81">
        <f>SUM(AA50)</f>
        <v>0</v>
      </c>
      <c r="AC51" s="8"/>
    </row>
    <row r="52" spans="1:29" ht="15" customHeight="1" x14ac:dyDescent="0.25">
      <c r="A52" s="4">
        <v>48</v>
      </c>
      <c r="B52" s="85" t="s">
        <v>81</v>
      </c>
      <c r="C52" s="73">
        <v>1600</v>
      </c>
      <c r="D52" s="74">
        <v>0.36220000000000002</v>
      </c>
      <c r="E52" s="75">
        <v>157</v>
      </c>
      <c r="F52" s="75">
        <v>237.72331680000002</v>
      </c>
      <c r="G52" s="75">
        <f t="shared" si="1"/>
        <v>80.723316800000021</v>
      </c>
      <c r="H52" s="75">
        <v>361.01666666666665</v>
      </c>
      <c r="I52" s="75">
        <v>360.75058668591203</v>
      </c>
      <c r="J52" s="75">
        <f t="shared" si="2"/>
        <v>-0.26607998075462547</v>
      </c>
      <c r="K52" s="75">
        <v>596.6</v>
      </c>
      <c r="L52" s="75">
        <v>867.69010484479998</v>
      </c>
      <c r="M52" s="75">
        <f t="shared" si="3"/>
        <v>271.09010484479995</v>
      </c>
      <c r="N52" s="75"/>
      <c r="O52" s="75">
        <v>0</v>
      </c>
      <c r="P52" s="75">
        <f t="shared" si="4"/>
        <v>0</v>
      </c>
      <c r="Q52" s="75"/>
      <c r="R52" s="75">
        <v>0</v>
      </c>
      <c r="S52" s="75">
        <f t="shared" si="5"/>
        <v>0</v>
      </c>
      <c r="T52" s="75"/>
      <c r="U52" s="75">
        <v>0</v>
      </c>
      <c r="V52" s="75">
        <f t="shared" si="6"/>
        <v>0</v>
      </c>
      <c r="W52" s="75">
        <f t="shared" si="7"/>
        <v>957.61666666666667</v>
      </c>
      <c r="X52" s="75">
        <f t="shared" si="7"/>
        <v>1228.440691530712</v>
      </c>
      <c r="Y52" s="75">
        <f t="shared" si="8"/>
        <v>270.82402486404533</v>
      </c>
      <c r="Z52" s="76">
        <f t="shared" ref="Z52:AA79" si="15">IFERROR(W52/E52,0)</f>
        <v>6.0994692144373674</v>
      </c>
      <c r="AA52" s="76">
        <f t="shared" si="15"/>
        <v>5.1675229340848228</v>
      </c>
      <c r="AC52" s="8"/>
    </row>
    <row r="53" spans="1:29" ht="15" customHeight="1" x14ac:dyDescent="0.25">
      <c r="A53" s="4">
        <f t="shared" si="9"/>
        <v>49</v>
      </c>
      <c r="B53" s="85" t="s">
        <v>82</v>
      </c>
      <c r="C53" s="73">
        <v>800</v>
      </c>
      <c r="D53" s="74">
        <v>0.36220000000000002</v>
      </c>
      <c r="E53" s="75">
        <v>176.55</v>
      </c>
      <c r="F53" s="75">
        <v>13.245083200000002</v>
      </c>
      <c r="G53" s="75">
        <f t="shared" si="1"/>
        <v>-163.3049168</v>
      </c>
      <c r="H53" s="75">
        <v>365.55</v>
      </c>
      <c r="I53" s="75">
        <v>35.904791383687993</v>
      </c>
      <c r="J53" s="75">
        <f t="shared" si="2"/>
        <v>-329.645208616312</v>
      </c>
      <c r="K53" s="75">
        <v>564.96</v>
      </c>
      <c r="L53" s="75">
        <v>40.397504866400006</v>
      </c>
      <c r="M53" s="75">
        <f t="shared" si="3"/>
        <v>-524.56249513360001</v>
      </c>
      <c r="N53" s="75"/>
      <c r="O53" s="75">
        <v>0</v>
      </c>
      <c r="P53" s="75">
        <f t="shared" si="4"/>
        <v>0</v>
      </c>
      <c r="Q53" s="75"/>
      <c r="R53" s="75">
        <v>0</v>
      </c>
      <c r="S53" s="75">
        <f t="shared" si="5"/>
        <v>0</v>
      </c>
      <c r="T53" s="75"/>
      <c r="U53" s="75">
        <v>0</v>
      </c>
      <c r="V53" s="75">
        <f t="shared" si="6"/>
        <v>0</v>
      </c>
      <c r="W53" s="75">
        <f t="shared" si="7"/>
        <v>930.51</v>
      </c>
      <c r="X53" s="75">
        <f t="shared" si="7"/>
        <v>76.302296250088006</v>
      </c>
      <c r="Y53" s="75">
        <f t="shared" si="8"/>
        <v>-854.20770374991196</v>
      </c>
      <c r="Z53" s="76">
        <f t="shared" si="15"/>
        <v>5.2705182667799484</v>
      </c>
      <c r="AA53" s="76">
        <f t="shared" si="15"/>
        <v>5.7608015818343823</v>
      </c>
      <c r="AC53" s="8"/>
    </row>
    <row r="54" spans="1:29" ht="15" customHeight="1" x14ac:dyDescent="0.25">
      <c r="A54" s="4">
        <f t="shared" si="9"/>
        <v>50</v>
      </c>
      <c r="B54" s="85" t="s">
        <v>83</v>
      </c>
      <c r="C54" s="73">
        <v>216</v>
      </c>
      <c r="D54" s="74">
        <v>0.36220000000000002</v>
      </c>
      <c r="E54" s="75">
        <v>0</v>
      </c>
      <c r="F54" s="75">
        <v>0</v>
      </c>
      <c r="G54" s="75">
        <f t="shared" si="1"/>
        <v>0</v>
      </c>
      <c r="H54" s="75">
        <v>4.5583333333333336</v>
      </c>
      <c r="I54" s="75">
        <v>2.7217237160000001</v>
      </c>
      <c r="J54" s="75">
        <f t="shared" si="2"/>
        <v>-1.8366096173333335</v>
      </c>
      <c r="K54" s="75">
        <v>0</v>
      </c>
      <c r="L54" s="75">
        <v>0</v>
      </c>
      <c r="M54" s="75">
        <f t="shared" si="3"/>
        <v>0</v>
      </c>
      <c r="N54" s="75"/>
      <c r="O54" s="75">
        <v>0</v>
      </c>
      <c r="P54" s="75">
        <f t="shared" si="4"/>
        <v>0</v>
      </c>
      <c r="Q54" s="75"/>
      <c r="R54" s="75">
        <v>0</v>
      </c>
      <c r="S54" s="75">
        <f t="shared" si="5"/>
        <v>0</v>
      </c>
      <c r="T54" s="75"/>
      <c r="U54" s="75">
        <v>0</v>
      </c>
      <c r="V54" s="75">
        <f t="shared" si="6"/>
        <v>0</v>
      </c>
      <c r="W54" s="75">
        <f t="shared" si="7"/>
        <v>4.5583333333333336</v>
      </c>
      <c r="X54" s="75">
        <f t="shared" si="7"/>
        <v>2.7217237160000001</v>
      </c>
      <c r="Y54" s="75">
        <f t="shared" si="8"/>
        <v>-1.8366096173333335</v>
      </c>
      <c r="Z54" s="76">
        <f t="shared" si="15"/>
        <v>0</v>
      </c>
      <c r="AA54" s="76">
        <f t="shared" si="15"/>
        <v>0</v>
      </c>
      <c r="AC54" s="8"/>
    </row>
    <row r="55" spans="1:29" ht="15" customHeight="1" x14ac:dyDescent="0.2">
      <c r="A55" s="4">
        <v>51</v>
      </c>
      <c r="B55" s="88" t="s">
        <v>84</v>
      </c>
      <c r="C55" s="73"/>
      <c r="D55" s="74">
        <v>0.36220000000000002</v>
      </c>
      <c r="E55" s="75">
        <v>0</v>
      </c>
      <c r="F55" s="75">
        <v>0.70366302400000003</v>
      </c>
      <c r="G55" s="75">
        <f t="shared" si="1"/>
        <v>0.70366302400000003</v>
      </c>
      <c r="H55" s="75">
        <v>0</v>
      </c>
      <c r="I55" s="75">
        <v>0</v>
      </c>
      <c r="J55" s="75">
        <f t="shared" si="2"/>
        <v>0</v>
      </c>
      <c r="K55" s="75">
        <v>0</v>
      </c>
      <c r="L55" s="75">
        <v>5.4744981792000003</v>
      </c>
      <c r="M55" s="75">
        <f t="shared" si="3"/>
        <v>5.4744981792000003</v>
      </c>
      <c r="N55" s="75"/>
      <c r="O55" s="75">
        <v>0</v>
      </c>
      <c r="P55" s="75">
        <f t="shared" si="4"/>
        <v>0</v>
      </c>
      <c r="Q55" s="75"/>
      <c r="R55" s="75">
        <v>0</v>
      </c>
      <c r="S55" s="75">
        <f t="shared" si="5"/>
        <v>0</v>
      </c>
      <c r="T55" s="75"/>
      <c r="U55" s="75">
        <v>0</v>
      </c>
      <c r="V55" s="75">
        <f t="shared" si="6"/>
        <v>0</v>
      </c>
      <c r="W55" s="75">
        <f>T55+Q55+N55+K55+H55</f>
        <v>0</v>
      </c>
      <c r="X55" s="75">
        <f>U55+R55+O55+L55+I55</f>
        <v>5.4744981792000003</v>
      </c>
      <c r="Y55" s="75">
        <f>X55-W55</f>
        <v>5.4744981792000003</v>
      </c>
      <c r="Z55" s="76">
        <f t="shared" si="15"/>
        <v>0</v>
      </c>
      <c r="AA55" s="76">
        <f t="shared" si="15"/>
        <v>7.7799997903541964</v>
      </c>
      <c r="AC55" s="8"/>
    </row>
    <row r="56" spans="1:29" ht="15" customHeight="1" x14ac:dyDescent="0.25">
      <c r="A56" s="77">
        <v>52</v>
      </c>
      <c r="B56" s="78" t="s">
        <v>85</v>
      </c>
      <c r="C56" s="79">
        <f>SUM(C52:C54)</f>
        <v>2616</v>
      </c>
      <c r="D56" s="80">
        <v>0.36220000000000002</v>
      </c>
      <c r="E56" s="81">
        <f>SUM(E52:E55)</f>
        <v>333.55</v>
      </c>
      <c r="F56" s="81">
        <f t="shared" ref="F56:V56" si="16">SUM(F52:F55)</f>
        <v>251.67206302400004</v>
      </c>
      <c r="G56" s="81">
        <f t="shared" si="16"/>
        <v>-81.877936975999987</v>
      </c>
      <c r="H56" s="81">
        <f t="shared" si="16"/>
        <v>731.12499999999989</v>
      </c>
      <c r="I56" s="81">
        <f t="shared" si="16"/>
        <v>399.37710178560002</v>
      </c>
      <c r="J56" s="81">
        <f t="shared" si="16"/>
        <v>-331.74789821439998</v>
      </c>
      <c r="K56" s="81">
        <f t="shared" si="16"/>
        <v>1161.56</v>
      </c>
      <c r="L56" s="81">
        <f t="shared" si="16"/>
        <v>913.56210789040006</v>
      </c>
      <c r="M56" s="81">
        <f t="shared" si="16"/>
        <v>-247.99789210960006</v>
      </c>
      <c r="N56" s="81">
        <f t="shared" si="16"/>
        <v>0</v>
      </c>
      <c r="O56" s="81">
        <f t="shared" si="16"/>
        <v>0</v>
      </c>
      <c r="P56" s="81">
        <f t="shared" si="16"/>
        <v>0</v>
      </c>
      <c r="Q56" s="81">
        <f t="shared" si="16"/>
        <v>0</v>
      </c>
      <c r="R56" s="81">
        <f t="shared" si="16"/>
        <v>0</v>
      </c>
      <c r="S56" s="81">
        <f t="shared" si="16"/>
        <v>0</v>
      </c>
      <c r="T56" s="81">
        <f t="shared" si="16"/>
        <v>0</v>
      </c>
      <c r="U56" s="81">
        <f t="shared" si="16"/>
        <v>0</v>
      </c>
      <c r="V56" s="81">
        <f t="shared" si="16"/>
        <v>0</v>
      </c>
      <c r="W56" s="81">
        <f>SUM(W52:W55)</f>
        <v>1892.6849999999999</v>
      </c>
      <c r="X56" s="81">
        <f>SUM(X52:X55)</f>
        <v>1312.939209676</v>
      </c>
      <c r="Y56" s="81">
        <f>SUM(Y52:Y55)</f>
        <v>-579.74579032399993</v>
      </c>
      <c r="Z56" s="82">
        <f t="shared" si="15"/>
        <v>5.6743666616699144</v>
      </c>
      <c r="AA56" s="82">
        <f t="shared" si="15"/>
        <v>5.2168651295666262</v>
      </c>
      <c r="AC56" s="8"/>
    </row>
    <row r="57" spans="1:29" ht="15" customHeight="1" x14ac:dyDescent="0.2">
      <c r="A57" s="4">
        <v>53</v>
      </c>
      <c r="B57" s="88" t="s">
        <v>170</v>
      </c>
      <c r="C57" s="73">
        <v>230.55</v>
      </c>
      <c r="D57" s="74">
        <v>0.36220000000000002</v>
      </c>
      <c r="E57" s="75">
        <v>61.08</v>
      </c>
      <c r="F57" s="75">
        <v>51.687538698400004</v>
      </c>
      <c r="G57" s="75">
        <f t="shared" si="1"/>
        <v>-9.3924613015999938</v>
      </c>
      <c r="H57" s="75">
        <v>81.216666666666669</v>
      </c>
      <c r="I57" s="75">
        <v>76.708079141599995</v>
      </c>
      <c r="J57" s="75">
        <f t="shared" si="2"/>
        <v>-4.5085875250666732</v>
      </c>
      <c r="K57" s="75">
        <v>156.3648</v>
      </c>
      <c r="L57" s="75">
        <v>147.10660691679999</v>
      </c>
      <c r="M57" s="75">
        <f t="shared" si="3"/>
        <v>-9.2581930832000126</v>
      </c>
      <c r="N57" s="75"/>
      <c r="O57" s="75">
        <v>0</v>
      </c>
      <c r="P57" s="75">
        <f t="shared" si="4"/>
        <v>0</v>
      </c>
      <c r="Q57" s="75"/>
      <c r="R57" s="75">
        <v>0</v>
      </c>
      <c r="S57" s="75">
        <f t="shared" si="5"/>
        <v>0</v>
      </c>
      <c r="T57" s="75"/>
      <c r="U57" s="75">
        <v>0</v>
      </c>
      <c r="V57" s="75">
        <f t="shared" si="6"/>
        <v>0</v>
      </c>
      <c r="W57" s="75">
        <f t="shared" si="7"/>
        <v>237.58146666666667</v>
      </c>
      <c r="X57" s="75">
        <f t="shared" si="7"/>
        <v>223.81468605839999</v>
      </c>
      <c r="Y57" s="75">
        <f t="shared" si="8"/>
        <v>-13.766780608266686</v>
      </c>
      <c r="Z57" s="76">
        <f t="shared" si="15"/>
        <v>3.8896769264352762</v>
      </c>
      <c r="AA57" s="76">
        <f t="shared" si="15"/>
        <v>4.3301478788605623</v>
      </c>
      <c r="AC57" s="8"/>
    </row>
    <row r="58" spans="1:29" ht="15" customHeight="1" x14ac:dyDescent="0.2">
      <c r="A58" s="4">
        <v>54</v>
      </c>
      <c r="B58" s="88" t="s">
        <v>171</v>
      </c>
      <c r="C58" s="73">
        <v>500</v>
      </c>
      <c r="D58" s="74">
        <v>0.36220000000000002</v>
      </c>
      <c r="E58" s="75">
        <v>125.8</v>
      </c>
      <c r="F58" s="75">
        <v>125.95432042400002</v>
      </c>
      <c r="G58" s="75">
        <f>F58-E58</f>
        <v>0.15432042400001933</v>
      </c>
      <c r="H58" s="75">
        <v>199.2</v>
      </c>
      <c r="I58" s="75">
        <v>206.5757275144</v>
      </c>
      <c r="J58" s="75">
        <f>I58-H58</f>
        <v>7.3757275144000118</v>
      </c>
      <c r="K58" s="75">
        <v>313.24200000000002</v>
      </c>
      <c r="L58" s="75">
        <v>289.69493697519999</v>
      </c>
      <c r="M58" s="75">
        <f>L58-K58</f>
        <v>-23.547063024800025</v>
      </c>
      <c r="N58" s="75"/>
      <c r="O58" s="75">
        <v>0</v>
      </c>
      <c r="P58" s="75">
        <f>O58-N58</f>
        <v>0</v>
      </c>
      <c r="Q58" s="75"/>
      <c r="R58" s="75">
        <v>0</v>
      </c>
      <c r="S58" s="75">
        <f>R58-Q58</f>
        <v>0</v>
      </c>
      <c r="T58" s="75"/>
      <c r="U58" s="75">
        <v>0</v>
      </c>
      <c r="V58" s="75">
        <f>U58-T58</f>
        <v>0</v>
      </c>
      <c r="W58" s="75">
        <f t="shared" si="7"/>
        <v>512.44200000000001</v>
      </c>
      <c r="X58" s="75">
        <f>U58+R58+O58+L58+I58</f>
        <v>496.27066448959999</v>
      </c>
      <c r="Y58" s="75">
        <f>X58-W58</f>
        <v>-16.171335510400013</v>
      </c>
      <c r="Z58" s="76">
        <f t="shared" si="15"/>
        <v>4.0734658187599369</v>
      </c>
      <c r="AA58" s="76">
        <f t="shared" si="15"/>
        <v>3.9400844910996629</v>
      </c>
      <c r="AC58" s="8"/>
    </row>
    <row r="59" spans="1:29" ht="15" customHeight="1" x14ac:dyDescent="0.2">
      <c r="A59" s="4">
        <v>55</v>
      </c>
      <c r="B59" s="88" t="s">
        <v>86</v>
      </c>
      <c r="C59" s="73">
        <v>625</v>
      </c>
      <c r="D59" s="74">
        <v>0.36220000000000002</v>
      </c>
      <c r="E59" s="75">
        <v>157.26</v>
      </c>
      <c r="F59" s="75">
        <v>105.1398469864</v>
      </c>
      <c r="G59" s="75">
        <f>F59-E59</f>
        <v>-52.120153013599989</v>
      </c>
      <c r="H59" s="75">
        <v>236.57499999999999</v>
      </c>
      <c r="I59" s="75">
        <v>167.2606661376</v>
      </c>
      <c r="J59" s="75">
        <f>I59-H59</f>
        <v>-69.314333862399991</v>
      </c>
      <c r="K59" s="75">
        <v>402.5856</v>
      </c>
      <c r="L59" s="75">
        <v>266.00381247360002</v>
      </c>
      <c r="M59" s="75">
        <f>L59-K59</f>
        <v>-136.58178752639998</v>
      </c>
      <c r="N59" s="75"/>
      <c r="O59" s="75">
        <v>0</v>
      </c>
      <c r="P59" s="75">
        <f>O59-N59</f>
        <v>0</v>
      </c>
      <c r="Q59" s="75"/>
      <c r="R59" s="75">
        <v>0</v>
      </c>
      <c r="S59" s="75">
        <f>R59-Q59</f>
        <v>0</v>
      </c>
      <c r="T59" s="75"/>
      <c r="U59" s="75">
        <v>0</v>
      </c>
      <c r="V59" s="75">
        <f>U59-T59</f>
        <v>0</v>
      </c>
      <c r="W59" s="75">
        <f t="shared" si="7"/>
        <v>639.16059999999993</v>
      </c>
      <c r="X59" s="75">
        <f>U59+R59+O59+L59+I59</f>
        <v>433.26447861120005</v>
      </c>
      <c r="Y59" s="75">
        <f>X59-W59</f>
        <v>-205.89612138879988</v>
      </c>
      <c r="Z59" s="76">
        <f t="shared" si="15"/>
        <v>4.0643558438255116</v>
      </c>
      <c r="AA59" s="76">
        <f t="shared" si="15"/>
        <v>4.1208399196856682</v>
      </c>
      <c r="AC59" s="8"/>
    </row>
    <row r="60" spans="1:29" ht="15" customHeight="1" x14ac:dyDescent="0.2">
      <c r="A60" s="4">
        <v>56</v>
      </c>
      <c r="B60" s="88" t="s">
        <v>87</v>
      </c>
      <c r="C60" s="73">
        <v>125</v>
      </c>
      <c r="D60" s="74">
        <v>0.36220000000000002</v>
      </c>
      <c r="E60" s="75">
        <v>0</v>
      </c>
      <c r="F60" s="75">
        <v>25.324320265600001</v>
      </c>
      <c r="G60" s="75">
        <f>F60-E60</f>
        <v>25.324320265600001</v>
      </c>
      <c r="H60" s="75">
        <v>0</v>
      </c>
      <c r="I60" s="75">
        <v>50.186304</v>
      </c>
      <c r="J60" s="75">
        <f>I60-H60</f>
        <v>50.186304</v>
      </c>
      <c r="K60" s="75">
        <v>0</v>
      </c>
      <c r="L60" s="75">
        <v>58.245936758399999</v>
      </c>
      <c r="M60" s="75">
        <f>L60-K60</f>
        <v>58.245936758399999</v>
      </c>
      <c r="N60" s="75"/>
      <c r="O60" s="75">
        <v>0</v>
      </c>
      <c r="P60" s="75">
        <f>O60-N60</f>
        <v>0</v>
      </c>
      <c r="Q60" s="75"/>
      <c r="R60" s="75">
        <v>0</v>
      </c>
      <c r="S60" s="75">
        <f>R60-Q60</f>
        <v>0</v>
      </c>
      <c r="T60" s="75"/>
      <c r="U60" s="75">
        <v>0</v>
      </c>
      <c r="V60" s="75">
        <f>U60-T60</f>
        <v>0</v>
      </c>
      <c r="W60" s="75">
        <f t="shared" si="7"/>
        <v>0</v>
      </c>
      <c r="X60" s="75">
        <f>U60+R60+O60+L60+I60</f>
        <v>108.4322407584</v>
      </c>
      <c r="Y60" s="75">
        <f>X60-W60</f>
        <v>108.4322407584</v>
      </c>
      <c r="Z60" s="76">
        <f t="shared" si="15"/>
        <v>0</v>
      </c>
      <c r="AA60" s="76">
        <f t="shared" si="15"/>
        <v>4.2817433842712838</v>
      </c>
      <c r="AC60" s="8"/>
    </row>
    <row r="61" spans="1:29" ht="15" customHeight="1" x14ac:dyDescent="0.25">
      <c r="A61" s="89">
        <v>57</v>
      </c>
      <c r="B61" s="85" t="s">
        <v>88</v>
      </c>
      <c r="C61" s="73">
        <v>1040</v>
      </c>
      <c r="D61" s="74">
        <v>0.36220000000000002</v>
      </c>
      <c r="E61" s="75">
        <v>179.38</v>
      </c>
      <c r="F61" s="75">
        <v>166.9647956</v>
      </c>
      <c r="G61" s="75">
        <f t="shared" si="1"/>
        <v>-12.415204399999993</v>
      </c>
      <c r="H61" s="75">
        <v>256.86666666666667</v>
      </c>
      <c r="I61" s="75">
        <v>262.8096751352</v>
      </c>
      <c r="J61" s="75">
        <f t="shared" si="2"/>
        <v>5.9430084685333213</v>
      </c>
      <c r="K61" s="75">
        <v>624.24239999999998</v>
      </c>
      <c r="L61" s="75">
        <v>581.87231285040002</v>
      </c>
      <c r="M61" s="75">
        <f t="shared" si="3"/>
        <v>-42.370087149599954</v>
      </c>
      <c r="N61" s="75"/>
      <c r="O61" s="75">
        <v>0</v>
      </c>
      <c r="P61" s="75">
        <f t="shared" si="4"/>
        <v>0</v>
      </c>
      <c r="Q61" s="75"/>
      <c r="R61" s="75">
        <v>0</v>
      </c>
      <c r="S61" s="75">
        <f t="shared" si="5"/>
        <v>0</v>
      </c>
      <c r="T61" s="75"/>
      <c r="U61" s="75">
        <v>0</v>
      </c>
      <c r="V61" s="75">
        <f t="shared" si="6"/>
        <v>0</v>
      </c>
      <c r="W61" s="75">
        <f t="shared" si="7"/>
        <v>881.10906666666665</v>
      </c>
      <c r="X61" s="75">
        <f>U61+R61+O61+L61+I61</f>
        <v>844.68198798560002</v>
      </c>
      <c r="Y61" s="75">
        <f>X61-W61</f>
        <v>-36.427078681066632</v>
      </c>
      <c r="Z61" s="76">
        <f t="shared" si="15"/>
        <v>4.9119693759988108</v>
      </c>
      <c r="AA61" s="76">
        <f t="shared" si="15"/>
        <v>5.0590424463443</v>
      </c>
      <c r="AC61" s="8"/>
    </row>
    <row r="62" spans="1:29" ht="15" customHeight="1" x14ac:dyDescent="0.25">
      <c r="A62" s="90">
        <v>58</v>
      </c>
      <c r="B62" s="78" t="s">
        <v>89</v>
      </c>
      <c r="C62" s="79">
        <f>SUM(C57:C61)</f>
        <v>2520.5500000000002</v>
      </c>
      <c r="D62" s="80">
        <v>0.36220000000000002</v>
      </c>
      <c r="E62" s="81">
        <f>SUM(E57:E61)</f>
        <v>523.52</v>
      </c>
      <c r="F62" s="81">
        <f t="shared" ref="F62:Y62" si="17">SUM(F57:F61)</f>
        <v>475.07082197440008</v>
      </c>
      <c r="G62" s="81">
        <f t="shared" si="17"/>
        <v>-48.449178025599956</v>
      </c>
      <c r="H62" s="81">
        <f t="shared" si="17"/>
        <v>773.85833333333323</v>
      </c>
      <c r="I62" s="81">
        <f t="shared" si="17"/>
        <v>763.54045192879994</v>
      </c>
      <c r="J62" s="81">
        <f t="shared" si="17"/>
        <v>-10.317881404533331</v>
      </c>
      <c r="K62" s="81">
        <f t="shared" si="17"/>
        <v>1496.4348</v>
      </c>
      <c r="L62" s="81">
        <f t="shared" si="17"/>
        <v>1342.9236059744001</v>
      </c>
      <c r="M62" s="81">
        <f t="shared" si="17"/>
        <v>-153.51119402559996</v>
      </c>
      <c r="N62" s="81">
        <f t="shared" si="17"/>
        <v>0</v>
      </c>
      <c r="O62" s="81">
        <f t="shared" si="17"/>
        <v>0</v>
      </c>
      <c r="P62" s="81">
        <f t="shared" si="17"/>
        <v>0</v>
      </c>
      <c r="Q62" s="81">
        <f t="shared" si="17"/>
        <v>0</v>
      </c>
      <c r="R62" s="81">
        <f t="shared" si="17"/>
        <v>0</v>
      </c>
      <c r="S62" s="81">
        <f t="shared" si="17"/>
        <v>0</v>
      </c>
      <c r="T62" s="81">
        <f t="shared" si="17"/>
        <v>0</v>
      </c>
      <c r="U62" s="81">
        <f t="shared" si="17"/>
        <v>0</v>
      </c>
      <c r="V62" s="81">
        <f t="shared" si="17"/>
        <v>0</v>
      </c>
      <c r="W62" s="81">
        <f t="shared" si="17"/>
        <v>2270.2931333333336</v>
      </c>
      <c r="X62" s="81">
        <f t="shared" si="17"/>
        <v>2106.4640579032002</v>
      </c>
      <c r="Y62" s="81">
        <f t="shared" si="17"/>
        <v>-163.82907543013323</v>
      </c>
      <c r="Z62" s="82">
        <f t="shared" si="15"/>
        <v>4.3365929350040755</v>
      </c>
      <c r="AA62" s="82">
        <f t="shared" si="15"/>
        <v>4.434000070028949</v>
      </c>
      <c r="AC62" s="8"/>
    </row>
    <row r="63" spans="1:29" ht="15" customHeight="1" x14ac:dyDescent="0.25">
      <c r="A63" s="4">
        <f t="shared" si="9"/>
        <v>59</v>
      </c>
      <c r="B63" s="85" t="s">
        <v>90</v>
      </c>
      <c r="C63" s="73"/>
      <c r="D63" s="4"/>
      <c r="E63" s="75">
        <v>0</v>
      </c>
      <c r="F63" s="75">
        <v>-6.7561998831999999</v>
      </c>
      <c r="G63" s="75">
        <f t="shared" si="1"/>
        <v>-6.7561998831999999</v>
      </c>
      <c r="H63" s="75">
        <v>0</v>
      </c>
      <c r="I63" s="75">
        <v>0</v>
      </c>
      <c r="J63" s="75">
        <f t="shared" si="2"/>
        <v>0</v>
      </c>
      <c r="K63" s="75">
        <v>0</v>
      </c>
      <c r="L63" s="75">
        <v>14.558382581600002</v>
      </c>
      <c r="M63" s="75">
        <f t="shared" si="3"/>
        <v>14.558382581600002</v>
      </c>
      <c r="N63" s="75"/>
      <c r="O63" s="75">
        <v>0</v>
      </c>
      <c r="P63" s="75">
        <f t="shared" si="4"/>
        <v>0</v>
      </c>
      <c r="Q63" s="75"/>
      <c r="R63" s="75">
        <v>0</v>
      </c>
      <c r="S63" s="75">
        <f t="shared" si="5"/>
        <v>0</v>
      </c>
      <c r="T63" s="75"/>
      <c r="U63" s="75">
        <v>0</v>
      </c>
      <c r="V63" s="75">
        <f t="shared" si="6"/>
        <v>0</v>
      </c>
      <c r="W63" s="75">
        <f t="shared" si="7"/>
        <v>0</v>
      </c>
      <c r="X63" s="75">
        <f t="shared" si="7"/>
        <v>14.558382581600002</v>
      </c>
      <c r="Y63" s="75">
        <f t="shared" si="8"/>
        <v>14.558382581600002</v>
      </c>
      <c r="Z63" s="76">
        <f t="shared" si="15"/>
        <v>0</v>
      </c>
      <c r="AA63" s="76">
        <f t="shared" si="15"/>
        <v>-2.154818216346877</v>
      </c>
      <c r="AC63" s="8"/>
    </row>
    <row r="64" spans="1:29" ht="15" customHeight="1" x14ac:dyDescent="0.25">
      <c r="A64" s="4">
        <f t="shared" si="9"/>
        <v>60</v>
      </c>
      <c r="B64" s="85" t="s">
        <v>91</v>
      </c>
      <c r="C64" s="73"/>
      <c r="D64" s="4"/>
      <c r="E64" s="75">
        <v>116.59</v>
      </c>
      <c r="F64" s="75">
        <v>138.563276178</v>
      </c>
      <c r="G64" s="75">
        <f t="shared" si="1"/>
        <v>21.973276177999992</v>
      </c>
      <c r="H64" s="75">
        <v>0</v>
      </c>
      <c r="I64" s="75">
        <v>0</v>
      </c>
      <c r="J64" s="75">
        <f t="shared" si="2"/>
        <v>0</v>
      </c>
      <c r="K64" s="75">
        <v>678.55380000000002</v>
      </c>
      <c r="L64" s="75">
        <v>944.23379544319994</v>
      </c>
      <c r="M64" s="75">
        <f t="shared" si="3"/>
        <v>265.67999544319991</v>
      </c>
      <c r="N64" s="75"/>
      <c r="O64" s="75">
        <v>0</v>
      </c>
      <c r="P64" s="75">
        <f t="shared" si="4"/>
        <v>0</v>
      </c>
      <c r="Q64" s="75"/>
      <c r="R64" s="75">
        <v>0</v>
      </c>
      <c r="S64" s="75">
        <f t="shared" si="5"/>
        <v>0</v>
      </c>
      <c r="T64" s="75"/>
      <c r="U64" s="75">
        <v>0</v>
      </c>
      <c r="V64" s="75">
        <f t="shared" si="6"/>
        <v>0</v>
      </c>
      <c r="W64" s="75">
        <f t="shared" si="7"/>
        <v>678.55380000000002</v>
      </c>
      <c r="X64" s="75">
        <f t="shared" si="7"/>
        <v>944.23379544319994</v>
      </c>
      <c r="Y64" s="75">
        <f t="shared" si="8"/>
        <v>265.67999544319991</v>
      </c>
      <c r="Z64" s="76">
        <f t="shared" si="15"/>
        <v>5.82</v>
      </c>
      <c r="AA64" s="76">
        <f t="shared" si="15"/>
        <v>6.8144592238871882</v>
      </c>
      <c r="AC64" s="8"/>
    </row>
    <row r="65" spans="1:29" ht="15" customHeight="1" x14ac:dyDescent="0.25">
      <c r="A65" s="4">
        <f t="shared" si="9"/>
        <v>61</v>
      </c>
      <c r="B65" s="85" t="s">
        <v>92</v>
      </c>
      <c r="C65" s="73"/>
      <c r="D65" s="4"/>
      <c r="E65" s="75">
        <v>0</v>
      </c>
      <c r="F65" s="75">
        <v>-26.805957300799999</v>
      </c>
      <c r="G65" s="75">
        <f t="shared" si="1"/>
        <v>-26.805957300799999</v>
      </c>
      <c r="H65" s="75">
        <v>0</v>
      </c>
      <c r="I65" s="75">
        <v>0</v>
      </c>
      <c r="J65" s="75">
        <f t="shared" si="2"/>
        <v>0</v>
      </c>
      <c r="K65" s="75">
        <v>0</v>
      </c>
      <c r="L65" s="75">
        <v>-85.849643609528002</v>
      </c>
      <c r="M65" s="75">
        <f t="shared" si="3"/>
        <v>-85.849643609528002</v>
      </c>
      <c r="N65" s="75"/>
      <c r="O65" s="75"/>
      <c r="P65" s="75">
        <f t="shared" si="4"/>
        <v>0</v>
      </c>
      <c r="Q65" s="75"/>
      <c r="R65" s="75"/>
      <c r="S65" s="75">
        <f t="shared" si="5"/>
        <v>0</v>
      </c>
      <c r="T65" s="75"/>
      <c r="U65" s="75"/>
      <c r="V65" s="75">
        <f t="shared" si="6"/>
        <v>0</v>
      </c>
      <c r="W65" s="75">
        <f t="shared" si="7"/>
        <v>0</v>
      </c>
      <c r="X65" s="75">
        <f t="shared" si="7"/>
        <v>-85.849643609528002</v>
      </c>
      <c r="Y65" s="75">
        <f t="shared" si="8"/>
        <v>-85.849643609528002</v>
      </c>
      <c r="Z65" s="76">
        <f t="shared" si="15"/>
        <v>0</v>
      </c>
      <c r="AA65" s="76">
        <f t="shared" si="15"/>
        <v>3.202633006020863</v>
      </c>
      <c r="AC65" s="8"/>
    </row>
    <row r="66" spans="1:29" ht="15" customHeight="1" x14ac:dyDescent="0.25">
      <c r="A66" s="4">
        <f t="shared" si="9"/>
        <v>62</v>
      </c>
      <c r="B66" s="85" t="s">
        <v>93</v>
      </c>
      <c r="C66" s="73"/>
      <c r="D66" s="4"/>
      <c r="E66" s="75">
        <v>0</v>
      </c>
      <c r="F66" s="75"/>
      <c r="G66" s="75">
        <f t="shared" si="1"/>
        <v>0</v>
      </c>
      <c r="H66" s="75">
        <v>0</v>
      </c>
      <c r="I66" s="75"/>
      <c r="J66" s="75">
        <f t="shared" si="2"/>
        <v>0</v>
      </c>
      <c r="K66" s="75">
        <v>0</v>
      </c>
      <c r="L66" s="75"/>
      <c r="M66" s="75">
        <f t="shared" si="3"/>
        <v>0</v>
      </c>
      <c r="N66" s="75"/>
      <c r="O66" s="75"/>
      <c r="P66" s="75">
        <f t="shared" si="4"/>
        <v>0</v>
      </c>
      <c r="Q66" s="75"/>
      <c r="R66" s="75"/>
      <c r="S66" s="75">
        <f t="shared" si="5"/>
        <v>0</v>
      </c>
      <c r="T66" s="75"/>
      <c r="U66" s="75"/>
      <c r="V66" s="75">
        <f t="shared" si="6"/>
        <v>0</v>
      </c>
      <c r="W66" s="75">
        <f t="shared" si="7"/>
        <v>0</v>
      </c>
      <c r="X66" s="75">
        <f t="shared" si="7"/>
        <v>0</v>
      </c>
      <c r="Y66" s="75">
        <f t="shared" si="8"/>
        <v>0</v>
      </c>
      <c r="Z66" s="76">
        <f t="shared" si="15"/>
        <v>0</v>
      </c>
      <c r="AA66" s="76">
        <f t="shared" si="15"/>
        <v>0</v>
      </c>
      <c r="AC66" s="8"/>
    </row>
    <row r="67" spans="1:29" ht="15" customHeight="1" x14ac:dyDescent="0.25">
      <c r="A67" s="4">
        <f t="shared" si="9"/>
        <v>63</v>
      </c>
      <c r="B67" s="85" t="s">
        <v>94</v>
      </c>
      <c r="C67" s="73"/>
      <c r="D67" s="4"/>
      <c r="E67" s="75">
        <v>0</v>
      </c>
      <c r="F67" s="75"/>
      <c r="G67" s="75">
        <f t="shared" si="1"/>
        <v>0</v>
      </c>
      <c r="H67" s="75">
        <v>0</v>
      </c>
      <c r="I67" s="75"/>
      <c r="J67" s="75">
        <f t="shared" si="2"/>
        <v>0</v>
      </c>
      <c r="K67" s="75">
        <v>0</v>
      </c>
      <c r="L67" s="75"/>
      <c r="M67" s="75">
        <f t="shared" si="3"/>
        <v>0</v>
      </c>
      <c r="N67" s="75"/>
      <c r="O67" s="75"/>
      <c r="P67" s="75">
        <f t="shared" si="4"/>
        <v>0</v>
      </c>
      <c r="Q67" s="75"/>
      <c r="R67" s="75"/>
      <c r="S67" s="75">
        <f t="shared" si="5"/>
        <v>0</v>
      </c>
      <c r="T67" s="75"/>
      <c r="U67" s="75"/>
      <c r="V67" s="75">
        <f t="shared" si="6"/>
        <v>0</v>
      </c>
      <c r="W67" s="75">
        <f t="shared" si="7"/>
        <v>0</v>
      </c>
      <c r="X67" s="75">
        <f t="shared" si="7"/>
        <v>0</v>
      </c>
      <c r="Y67" s="75">
        <f t="shared" si="8"/>
        <v>0</v>
      </c>
      <c r="Z67" s="76">
        <f t="shared" si="15"/>
        <v>0</v>
      </c>
      <c r="AA67" s="76">
        <f t="shared" si="15"/>
        <v>0</v>
      </c>
      <c r="AC67" s="8"/>
    </row>
    <row r="68" spans="1:29" ht="15" customHeight="1" x14ac:dyDescent="0.25">
      <c r="A68" s="4">
        <v>64</v>
      </c>
      <c r="B68" s="91" t="s">
        <v>95</v>
      </c>
      <c r="C68" s="73"/>
      <c r="D68" s="4"/>
      <c r="E68" s="75">
        <v>0</v>
      </c>
      <c r="F68" s="75"/>
      <c r="G68" s="75">
        <f t="shared" si="1"/>
        <v>0</v>
      </c>
      <c r="H68" s="75">
        <v>0</v>
      </c>
      <c r="I68" s="75"/>
      <c r="J68" s="75">
        <f t="shared" si="2"/>
        <v>0</v>
      </c>
      <c r="K68" s="75">
        <v>0</v>
      </c>
      <c r="L68" s="75"/>
      <c r="M68" s="75">
        <f t="shared" si="3"/>
        <v>0</v>
      </c>
      <c r="N68" s="75"/>
      <c r="O68" s="75"/>
      <c r="P68" s="75">
        <f t="shared" si="4"/>
        <v>0</v>
      </c>
      <c r="Q68" s="75"/>
      <c r="R68" s="75"/>
      <c r="S68" s="75">
        <f t="shared" si="5"/>
        <v>0</v>
      </c>
      <c r="T68" s="75"/>
      <c r="U68" s="75"/>
      <c r="V68" s="75">
        <f t="shared" si="6"/>
        <v>0</v>
      </c>
      <c r="W68" s="75">
        <f t="shared" si="7"/>
        <v>0</v>
      </c>
      <c r="X68" s="75">
        <f t="shared" si="7"/>
        <v>0</v>
      </c>
      <c r="Y68" s="75">
        <f t="shared" si="8"/>
        <v>0</v>
      </c>
      <c r="Z68" s="76">
        <f t="shared" si="15"/>
        <v>0</v>
      </c>
      <c r="AA68" s="76">
        <f t="shared" si="15"/>
        <v>0</v>
      </c>
      <c r="AC68" s="8"/>
    </row>
    <row r="69" spans="1:29" ht="15" customHeight="1" x14ac:dyDescent="0.25">
      <c r="A69" s="4">
        <v>65</v>
      </c>
      <c r="B69" s="91" t="s">
        <v>96</v>
      </c>
      <c r="C69" s="73"/>
      <c r="D69" s="4"/>
      <c r="E69" s="75">
        <v>0</v>
      </c>
      <c r="F69" s="75"/>
      <c r="G69" s="75">
        <f t="shared" si="1"/>
        <v>0</v>
      </c>
      <c r="H69" s="75">
        <v>0</v>
      </c>
      <c r="I69" s="75"/>
      <c r="J69" s="75">
        <f t="shared" si="2"/>
        <v>0</v>
      </c>
      <c r="K69" s="75">
        <v>0</v>
      </c>
      <c r="L69" s="75"/>
      <c r="M69" s="75">
        <f t="shared" si="3"/>
        <v>0</v>
      </c>
      <c r="N69" s="75"/>
      <c r="O69" s="75"/>
      <c r="P69" s="75">
        <f t="shared" si="4"/>
        <v>0</v>
      </c>
      <c r="Q69" s="75"/>
      <c r="R69" s="75"/>
      <c r="S69" s="75">
        <f t="shared" si="5"/>
        <v>0</v>
      </c>
      <c r="T69" s="75"/>
      <c r="U69" s="75"/>
      <c r="V69" s="75">
        <f t="shared" si="6"/>
        <v>0</v>
      </c>
      <c r="W69" s="75">
        <f>T69+Q69+N69+K69+H69</f>
        <v>0</v>
      </c>
      <c r="X69" s="75">
        <f>U69+R69+O69+L69+I69</f>
        <v>0</v>
      </c>
      <c r="Y69" s="75">
        <f>X69-W69</f>
        <v>0</v>
      </c>
      <c r="Z69" s="76">
        <f t="shared" si="15"/>
        <v>0</v>
      </c>
      <c r="AA69" s="76">
        <f t="shared" si="15"/>
        <v>0</v>
      </c>
      <c r="AC69" s="8"/>
    </row>
    <row r="70" spans="1:29" ht="15" customHeight="1" x14ac:dyDescent="0.25">
      <c r="A70" s="89">
        <v>66</v>
      </c>
      <c r="B70" s="91" t="s">
        <v>97</v>
      </c>
      <c r="C70" s="73"/>
      <c r="D70" s="4"/>
      <c r="E70" s="75">
        <v>0</v>
      </c>
      <c r="F70" s="75">
        <v>-172.27014351999998</v>
      </c>
      <c r="G70" s="75">
        <f t="shared" si="1"/>
        <v>-172.27014351999998</v>
      </c>
      <c r="H70" s="75">
        <v>0</v>
      </c>
      <c r="I70" s="75">
        <v>0</v>
      </c>
      <c r="J70" s="75">
        <f t="shared" si="2"/>
        <v>0</v>
      </c>
      <c r="K70" s="75">
        <v>0</v>
      </c>
      <c r="L70" s="75">
        <v>-830.65221030399994</v>
      </c>
      <c r="M70" s="75">
        <f t="shared" si="3"/>
        <v>-830.65221030399994</v>
      </c>
      <c r="N70" s="75"/>
      <c r="O70" s="75"/>
      <c r="P70" s="75">
        <f t="shared" si="4"/>
        <v>0</v>
      </c>
      <c r="Q70" s="75"/>
      <c r="R70" s="75"/>
      <c r="S70" s="75">
        <f t="shared" si="5"/>
        <v>0</v>
      </c>
      <c r="T70" s="75"/>
      <c r="U70" s="75"/>
      <c r="V70" s="75">
        <f t="shared" si="6"/>
        <v>0</v>
      </c>
      <c r="W70" s="75">
        <f>T70+Q70+N70+K70+H70</f>
        <v>0</v>
      </c>
      <c r="X70" s="75">
        <f>U70+R70+O70+L70+I70</f>
        <v>-830.65221030399994</v>
      </c>
      <c r="Y70" s="75">
        <f>X70-W70</f>
        <v>-830.65221030399994</v>
      </c>
      <c r="Z70" s="76">
        <f t="shared" si="15"/>
        <v>0</v>
      </c>
      <c r="AA70" s="76">
        <f t="shared" si="15"/>
        <v>4.8218001873758469</v>
      </c>
      <c r="AC70" s="8"/>
    </row>
    <row r="71" spans="1:29" ht="15" customHeight="1" x14ac:dyDescent="0.25">
      <c r="A71" s="77">
        <v>67</v>
      </c>
      <c r="B71" s="92" t="s">
        <v>98</v>
      </c>
      <c r="C71" s="79"/>
      <c r="D71" s="90"/>
      <c r="E71" s="81">
        <f>SUM(E63:E70)</f>
        <v>116.59</v>
      </c>
      <c r="F71" s="81">
        <f t="shared" ref="F71:V71" si="18">SUM(F63:F70)</f>
        <v>-67.269024525999981</v>
      </c>
      <c r="G71" s="81">
        <f t="shared" si="18"/>
        <v>-183.85902452599998</v>
      </c>
      <c r="H71" s="81">
        <f t="shared" si="18"/>
        <v>0</v>
      </c>
      <c r="I71" s="81">
        <f t="shared" si="18"/>
        <v>0</v>
      </c>
      <c r="J71" s="81">
        <f t="shared" si="18"/>
        <v>0</v>
      </c>
      <c r="K71" s="81">
        <f t="shared" si="18"/>
        <v>678.55380000000002</v>
      </c>
      <c r="L71" s="81">
        <f t="shared" si="18"/>
        <v>42.290324111271957</v>
      </c>
      <c r="M71" s="81">
        <f t="shared" si="18"/>
        <v>-636.26347588872795</v>
      </c>
      <c r="N71" s="81">
        <f t="shared" si="18"/>
        <v>0</v>
      </c>
      <c r="O71" s="81">
        <f t="shared" si="18"/>
        <v>0</v>
      </c>
      <c r="P71" s="81">
        <f t="shared" si="18"/>
        <v>0</v>
      </c>
      <c r="Q71" s="81">
        <f t="shared" si="18"/>
        <v>0</v>
      </c>
      <c r="R71" s="81">
        <f t="shared" si="18"/>
        <v>0</v>
      </c>
      <c r="S71" s="81">
        <f t="shared" si="18"/>
        <v>0</v>
      </c>
      <c r="T71" s="81">
        <f t="shared" si="18"/>
        <v>0</v>
      </c>
      <c r="U71" s="81">
        <f t="shared" si="18"/>
        <v>0</v>
      </c>
      <c r="V71" s="81">
        <f t="shared" si="18"/>
        <v>0</v>
      </c>
      <c r="W71" s="81">
        <f>SUM(W63:W70)</f>
        <v>678.55380000000002</v>
      </c>
      <c r="X71" s="81">
        <f>SUM(X63:X70)</f>
        <v>42.290324111271957</v>
      </c>
      <c r="Y71" s="81">
        <f>SUM(Y63:Y70)</f>
        <v>-636.26347588872795</v>
      </c>
      <c r="Z71" s="82">
        <f t="shared" si="15"/>
        <v>5.82</v>
      </c>
      <c r="AA71" s="82">
        <f t="shared" si="15"/>
        <v>-0.62867455577457398</v>
      </c>
      <c r="AC71" s="8"/>
    </row>
    <row r="72" spans="1:29" ht="15" customHeight="1" x14ac:dyDescent="0.25">
      <c r="A72" s="4">
        <v>68</v>
      </c>
      <c r="B72" s="91" t="s">
        <v>99</v>
      </c>
      <c r="C72" s="73"/>
      <c r="D72" s="4"/>
      <c r="E72" s="75">
        <v>0</v>
      </c>
      <c r="F72" s="75">
        <v>0</v>
      </c>
      <c r="G72" s="75">
        <f t="shared" si="1"/>
        <v>0</v>
      </c>
      <c r="H72" s="75">
        <v>1166.0166666666667</v>
      </c>
      <c r="I72" s="75">
        <v>1097.641614052</v>
      </c>
      <c r="J72" s="75">
        <f t="shared" si="2"/>
        <v>-68.375052614666629</v>
      </c>
      <c r="K72" s="75">
        <v>0</v>
      </c>
      <c r="L72" s="75">
        <v>0</v>
      </c>
      <c r="M72" s="75">
        <f t="shared" si="3"/>
        <v>0</v>
      </c>
      <c r="N72" s="75"/>
      <c r="O72" s="75">
        <v>0</v>
      </c>
      <c r="P72" s="75">
        <f t="shared" si="4"/>
        <v>0</v>
      </c>
      <c r="Q72" s="75"/>
      <c r="R72" s="75">
        <v>0</v>
      </c>
      <c r="S72" s="75">
        <f t="shared" si="5"/>
        <v>0</v>
      </c>
      <c r="T72" s="75"/>
      <c r="U72" s="75">
        <v>57.068630164000005</v>
      </c>
      <c r="V72" s="75">
        <f t="shared" si="6"/>
        <v>57.068630164000005</v>
      </c>
      <c r="W72" s="75">
        <f t="shared" si="7"/>
        <v>1166.0166666666667</v>
      </c>
      <c r="X72" s="75">
        <f t="shared" si="7"/>
        <v>1154.7102442160001</v>
      </c>
      <c r="Y72" s="75">
        <f t="shared" si="8"/>
        <v>-11.30642245066656</v>
      </c>
      <c r="Z72" s="76">
        <f t="shared" si="15"/>
        <v>0</v>
      </c>
      <c r="AA72" s="76">
        <f t="shared" si="15"/>
        <v>0</v>
      </c>
      <c r="AC72" s="8"/>
    </row>
    <row r="73" spans="1:29" ht="15" customHeight="1" x14ac:dyDescent="0.25">
      <c r="A73" s="4">
        <f>A72+1</f>
        <v>69</v>
      </c>
      <c r="B73" s="91" t="s">
        <v>100</v>
      </c>
      <c r="C73" s="73"/>
      <c r="D73" s="4"/>
      <c r="E73" s="75">
        <v>0</v>
      </c>
      <c r="F73" s="75">
        <v>0</v>
      </c>
      <c r="G73" s="75">
        <f t="shared" si="1"/>
        <v>0</v>
      </c>
      <c r="H73" s="75">
        <v>40.241666666666667</v>
      </c>
      <c r="I73" s="75">
        <v>23.218621260799999</v>
      </c>
      <c r="J73" s="75">
        <f t="shared" si="2"/>
        <v>-17.023045405866668</v>
      </c>
      <c r="K73" s="75">
        <v>0</v>
      </c>
      <c r="L73" s="75">
        <v>0</v>
      </c>
      <c r="M73" s="75">
        <f t="shared" si="3"/>
        <v>0</v>
      </c>
      <c r="N73" s="75"/>
      <c r="O73" s="75">
        <v>0</v>
      </c>
      <c r="P73" s="75">
        <f t="shared" si="4"/>
        <v>0</v>
      </c>
      <c r="Q73" s="75"/>
      <c r="R73" s="75">
        <v>0</v>
      </c>
      <c r="S73" s="75">
        <f t="shared" si="5"/>
        <v>0</v>
      </c>
      <c r="T73" s="75"/>
      <c r="U73" s="75">
        <v>0</v>
      </c>
      <c r="V73" s="75">
        <f t="shared" si="6"/>
        <v>0</v>
      </c>
      <c r="W73" s="75">
        <f t="shared" si="7"/>
        <v>40.241666666666667</v>
      </c>
      <c r="X73" s="75">
        <f t="shared" si="7"/>
        <v>23.218621260799999</v>
      </c>
      <c r="Y73" s="75">
        <f t="shared" si="8"/>
        <v>-17.023045405866668</v>
      </c>
      <c r="Z73" s="76">
        <f t="shared" si="15"/>
        <v>0</v>
      </c>
      <c r="AA73" s="76">
        <f t="shared" si="15"/>
        <v>0</v>
      </c>
      <c r="AC73" s="8"/>
    </row>
    <row r="74" spans="1:29" ht="15" customHeight="1" x14ac:dyDescent="0.25">
      <c r="A74" s="4">
        <f>A73+1</f>
        <v>70</v>
      </c>
      <c r="B74" s="91" t="s">
        <v>101</v>
      </c>
      <c r="C74" s="73"/>
      <c r="D74" s="4"/>
      <c r="E74" s="75">
        <v>0</v>
      </c>
      <c r="F74" s="75">
        <v>0</v>
      </c>
      <c r="G74" s="75">
        <f t="shared" si="1"/>
        <v>0</v>
      </c>
      <c r="H74" s="75">
        <v>544.125</v>
      </c>
      <c r="I74" s="75">
        <v>436.91421524240002</v>
      </c>
      <c r="J74" s="75">
        <f t="shared" si="2"/>
        <v>-107.21078475759998</v>
      </c>
      <c r="K74" s="75">
        <v>0</v>
      </c>
      <c r="L74" s="75">
        <v>0</v>
      </c>
      <c r="M74" s="75">
        <f t="shared" si="3"/>
        <v>0</v>
      </c>
      <c r="N74" s="75"/>
      <c r="O74" s="75">
        <v>0</v>
      </c>
      <c r="P74" s="75">
        <f t="shared" si="4"/>
        <v>0</v>
      </c>
      <c r="Q74" s="75"/>
      <c r="R74" s="75">
        <v>0</v>
      </c>
      <c r="S74" s="75">
        <f t="shared" si="5"/>
        <v>0</v>
      </c>
      <c r="T74" s="75"/>
      <c r="U74" s="75">
        <v>0</v>
      </c>
      <c r="V74" s="75">
        <f t="shared" si="6"/>
        <v>0</v>
      </c>
      <c r="W74" s="75">
        <f t="shared" si="7"/>
        <v>544.125</v>
      </c>
      <c r="X74" s="75">
        <f t="shared" si="7"/>
        <v>436.91421524240002</v>
      </c>
      <c r="Y74" s="75">
        <f t="shared" si="8"/>
        <v>-107.21078475759998</v>
      </c>
      <c r="Z74" s="76">
        <f t="shared" si="15"/>
        <v>0</v>
      </c>
      <c r="AA74" s="76">
        <f t="shared" si="15"/>
        <v>0</v>
      </c>
      <c r="AC74" s="8"/>
    </row>
    <row r="75" spans="1:29" ht="15" customHeight="1" x14ac:dyDescent="0.25">
      <c r="A75" s="89">
        <f>A74+1</f>
        <v>71</v>
      </c>
      <c r="B75" s="91" t="s">
        <v>102</v>
      </c>
      <c r="C75" s="73"/>
      <c r="D75" s="4"/>
      <c r="E75" s="75">
        <v>0</v>
      </c>
      <c r="F75" s="75">
        <v>0</v>
      </c>
      <c r="G75" s="75">
        <f t="shared" si="1"/>
        <v>0</v>
      </c>
      <c r="H75" s="75">
        <v>1.6416666666666666</v>
      </c>
      <c r="I75" s="75">
        <v>1.5867420848</v>
      </c>
      <c r="J75" s="75">
        <f t="shared" si="2"/>
        <v>-5.49245818666666E-2</v>
      </c>
      <c r="K75" s="75">
        <v>0</v>
      </c>
      <c r="L75" s="75">
        <v>0</v>
      </c>
      <c r="M75" s="75">
        <f t="shared" si="3"/>
        <v>0</v>
      </c>
      <c r="N75" s="75"/>
      <c r="O75" s="75">
        <v>0</v>
      </c>
      <c r="P75" s="75">
        <f t="shared" si="4"/>
        <v>0</v>
      </c>
      <c r="Q75" s="75"/>
      <c r="R75" s="75">
        <v>0</v>
      </c>
      <c r="S75" s="75">
        <f t="shared" si="5"/>
        <v>0</v>
      </c>
      <c r="T75" s="75"/>
      <c r="U75" s="75">
        <v>0</v>
      </c>
      <c r="V75" s="75">
        <f t="shared" si="6"/>
        <v>0</v>
      </c>
      <c r="W75" s="75">
        <f t="shared" si="7"/>
        <v>1.6416666666666666</v>
      </c>
      <c r="X75" s="75">
        <f t="shared" si="7"/>
        <v>1.5867420848</v>
      </c>
      <c r="Y75" s="75">
        <f t="shared" si="8"/>
        <v>-5.49245818666666E-2</v>
      </c>
      <c r="Z75" s="76">
        <f t="shared" si="15"/>
        <v>0</v>
      </c>
      <c r="AA75" s="76">
        <f t="shared" si="15"/>
        <v>0</v>
      </c>
      <c r="AC75" s="8"/>
    </row>
    <row r="76" spans="1:29" ht="15" customHeight="1" x14ac:dyDescent="0.25">
      <c r="A76" s="77">
        <f>A75+1</f>
        <v>72</v>
      </c>
      <c r="B76" s="92" t="s">
        <v>103</v>
      </c>
      <c r="C76" s="79"/>
      <c r="D76" s="90"/>
      <c r="E76" s="81">
        <f>SUM(E72:E75)</f>
        <v>0</v>
      </c>
      <c r="F76" s="81">
        <f t="shared" ref="F76:Y76" si="19">SUM(F72:F75)</f>
        <v>0</v>
      </c>
      <c r="G76" s="81">
        <f t="shared" si="19"/>
        <v>0</v>
      </c>
      <c r="H76" s="81">
        <f t="shared" si="19"/>
        <v>1752.0249999999999</v>
      </c>
      <c r="I76" s="81">
        <f t="shared" si="19"/>
        <v>1559.3611926400001</v>
      </c>
      <c r="J76" s="81">
        <f t="shared" si="19"/>
        <v>-192.66380735999994</v>
      </c>
      <c r="K76" s="81">
        <f t="shared" si="19"/>
        <v>0</v>
      </c>
      <c r="L76" s="81">
        <f t="shared" si="19"/>
        <v>0</v>
      </c>
      <c r="M76" s="81">
        <f t="shared" si="19"/>
        <v>0</v>
      </c>
      <c r="N76" s="81">
        <f t="shared" si="19"/>
        <v>0</v>
      </c>
      <c r="O76" s="81">
        <f t="shared" si="19"/>
        <v>0</v>
      </c>
      <c r="P76" s="81">
        <f t="shared" si="19"/>
        <v>0</v>
      </c>
      <c r="Q76" s="81">
        <f t="shared" si="19"/>
        <v>0</v>
      </c>
      <c r="R76" s="81">
        <f t="shared" si="19"/>
        <v>0</v>
      </c>
      <c r="S76" s="81">
        <f t="shared" si="19"/>
        <v>0</v>
      </c>
      <c r="T76" s="81">
        <f t="shared" si="19"/>
        <v>0</v>
      </c>
      <c r="U76" s="81">
        <f t="shared" si="19"/>
        <v>57.068630164000005</v>
      </c>
      <c r="V76" s="81">
        <f t="shared" si="19"/>
        <v>57.068630164000005</v>
      </c>
      <c r="W76" s="81">
        <f t="shared" si="19"/>
        <v>1752.0249999999999</v>
      </c>
      <c r="X76" s="81">
        <f t="shared" si="19"/>
        <v>1616.4298228040004</v>
      </c>
      <c r="Y76" s="81">
        <f t="shared" si="19"/>
        <v>-135.59517719599987</v>
      </c>
      <c r="Z76" s="82">
        <f t="shared" si="15"/>
        <v>0</v>
      </c>
      <c r="AA76" s="82">
        <f t="shared" si="15"/>
        <v>0</v>
      </c>
      <c r="AC76" s="8"/>
    </row>
    <row r="77" spans="1:29" ht="15" customHeight="1" x14ac:dyDescent="0.25">
      <c r="A77" s="77">
        <v>73</v>
      </c>
      <c r="B77" s="93" t="s">
        <v>104</v>
      </c>
      <c r="C77" s="79"/>
      <c r="D77" s="90"/>
      <c r="E77" s="81">
        <f t="shared" ref="E77:Y77" si="20">E12+E23+E45+E49+E56+E62+E71+E76+E51</f>
        <v>2866.4</v>
      </c>
      <c r="F77" s="81">
        <f t="shared" si="20"/>
        <v>2394.7474523725264</v>
      </c>
      <c r="G77" s="81">
        <f t="shared" si="20"/>
        <v>-471.65254762747338</v>
      </c>
      <c r="H77" s="81">
        <f t="shared" si="20"/>
        <v>4808.3166666666657</v>
      </c>
      <c r="I77" s="81">
        <f t="shared" si="20"/>
        <v>4360.4671316957347</v>
      </c>
      <c r="J77" s="81">
        <f t="shared" si="20"/>
        <v>-447.84953497093124</v>
      </c>
      <c r="K77" s="81">
        <f t="shared" si="20"/>
        <v>10769.779299999998</v>
      </c>
      <c r="L77" s="81">
        <f t="shared" si="20"/>
        <v>9369.1677000495674</v>
      </c>
      <c r="M77" s="81">
        <f t="shared" si="20"/>
        <v>-1400.6115999504334</v>
      </c>
      <c r="N77" s="81">
        <f t="shared" si="20"/>
        <v>0</v>
      </c>
      <c r="O77" s="81">
        <f t="shared" si="20"/>
        <v>0</v>
      </c>
      <c r="P77" s="81">
        <f t="shared" si="20"/>
        <v>0</v>
      </c>
      <c r="Q77" s="81">
        <f t="shared" si="20"/>
        <v>0</v>
      </c>
      <c r="R77" s="81">
        <f t="shared" si="20"/>
        <v>0</v>
      </c>
      <c r="S77" s="81">
        <f t="shared" si="20"/>
        <v>0</v>
      </c>
      <c r="T77" s="81">
        <f t="shared" si="20"/>
        <v>0</v>
      </c>
      <c r="U77" s="81">
        <f t="shared" si="20"/>
        <v>84.920508663947459</v>
      </c>
      <c r="V77" s="81">
        <f t="shared" si="20"/>
        <v>84.920508663947459</v>
      </c>
      <c r="W77" s="81">
        <f t="shared" si="20"/>
        <v>15578.095966666666</v>
      </c>
      <c r="X77" s="81">
        <f t="shared" si="20"/>
        <v>13814.555340409252</v>
      </c>
      <c r="Y77" s="81">
        <f t="shared" si="20"/>
        <v>-1763.5406262574172</v>
      </c>
      <c r="Z77" s="82">
        <f t="shared" si="15"/>
        <v>5.4347250790771229</v>
      </c>
      <c r="AA77" s="82">
        <f t="shared" si="15"/>
        <v>5.7686898577647021</v>
      </c>
      <c r="AC77" s="8"/>
    </row>
    <row r="78" spans="1:29" ht="51" x14ac:dyDescent="0.25">
      <c r="A78" s="89">
        <v>74</v>
      </c>
      <c r="B78" s="94" t="s">
        <v>105</v>
      </c>
      <c r="C78" s="73"/>
      <c r="D78" s="4"/>
      <c r="E78" s="75">
        <v>0</v>
      </c>
      <c r="F78" s="75">
        <v>0</v>
      </c>
      <c r="G78" s="75">
        <f>F78-E78</f>
        <v>0</v>
      </c>
      <c r="H78" s="75">
        <v>0</v>
      </c>
      <c r="I78" s="75">
        <v>383.92733600000003</v>
      </c>
      <c r="J78" s="75">
        <f>I78-H78</f>
        <v>383.92733600000003</v>
      </c>
      <c r="K78" s="75">
        <v>0</v>
      </c>
      <c r="L78" s="75">
        <v>363.67817600000001</v>
      </c>
      <c r="M78" s="75">
        <f>L78-K78</f>
        <v>363.67817600000001</v>
      </c>
      <c r="N78" s="75"/>
      <c r="O78" s="75"/>
      <c r="P78" s="75">
        <f>O78-N78</f>
        <v>0</v>
      </c>
      <c r="Q78" s="75"/>
      <c r="R78" s="75"/>
      <c r="S78" s="75">
        <f>R78-Q78</f>
        <v>0</v>
      </c>
      <c r="T78" s="75"/>
      <c r="U78" s="75"/>
      <c r="V78" s="75">
        <f>U78-T78</f>
        <v>0</v>
      </c>
      <c r="W78" s="75">
        <f>T78+Q78+N78+K78+H78</f>
        <v>0</v>
      </c>
      <c r="X78" s="75">
        <f>U78+R78+O78+L78+I78</f>
        <v>747.60551200000009</v>
      </c>
      <c r="Y78" s="75">
        <f>X78-W78</f>
        <v>747.60551200000009</v>
      </c>
      <c r="Z78" s="76">
        <f t="shared" si="15"/>
        <v>0</v>
      </c>
      <c r="AA78" s="76">
        <f t="shared" si="15"/>
        <v>0</v>
      </c>
      <c r="AC78" s="8"/>
    </row>
    <row r="79" spans="1:29" ht="12.75" x14ac:dyDescent="0.25">
      <c r="A79" s="77">
        <v>75</v>
      </c>
      <c r="B79" s="93" t="s">
        <v>166</v>
      </c>
      <c r="C79" s="79"/>
      <c r="D79" s="90"/>
      <c r="E79" s="81">
        <f t="shared" ref="E79:Y79" si="21">SUM(E77:E78)</f>
        <v>2866.4</v>
      </c>
      <c r="F79" s="81">
        <f t="shared" si="21"/>
        <v>2394.7474523725264</v>
      </c>
      <c r="G79" s="81">
        <f t="shared" si="21"/>
        <v>-471.65254762747338</v>
      </c>
      <c r="H79" s="95">
        <f t="shared" si="21"/>
        <v>4808.3166666666657</v>
      </c>
      <c r="I79" s="81">
        <f t="shared" si="21"/>
        <v>4744.3944676957344</v>
      </c>
      <c r="J79" s="81">
        <f t="shared" si="21"/>
        <v>-63.92219897093122</v>
      </c>
      <c r="K79" s="81">
        <f t="shared" si="21"/>
        <v>10769.779299999998</v>
      </c>
      <c r="L79" s="81">
        <f t="shared" si="21"/>
        <v>9732.8458760495669</v>
      </c>
      <c r="M79" s="81">
        <f t="shared" si="21"/>
        <v>-1036.9334239504333</v>
      </c>
      <c r="N79" s="81">
        <f t="shared" si="21"/>
        <v>0</v>
      </c>
      <c r="O79" s="81">
        <f t="shared" si="21"/>
        <v>0</v>
      </c>
      <c r="P79" s="81">
        <f t="shared" si="21"/>
        <v>0</v>
      </c>
      <c r="Q79" s="81">
        <f t="shared" si="21"/>
        <v>0</v>
      </c>
      <c r="R79" s="81">
        <f t="shared" si="21"/>
        <v>0</v>
      </c>
      <c r="S79" s="81">
        <f t="shared" si="21"/>
        <v>0</v>
      </c>
      <c r="T79" s="81">
        <f t="shared" si="21"/>
        <v>0</v>
      </c>
      <c r="U79" s="81">
        <f t="shared" si="21"/>
        <v>84.920508663947459</v>
      </c>
      <c r="V79" s="81">
        <f t="shared" si="21"/>
        <v>84.920508663947459</v>
      </c>
      <c r="W79" s="81">
        <f t="shared" si="21"/>
        <v>15578.095966666666</v>
      </c>
      <c r="X79" s="81">
        <f t="shared" si="21"/>
        <v>14562.160852409252</v>
      </c>
      <c r="Y79" s="81">
        <f t="shared" si="21"/>
        <v>-1015.9351142574171</v>
      </c>
      <c r="Z79" s="82">
        <f t="shared" si="15"/>
        <v>5.4347250790771229</v>
      </c>
      <c r="AA79" s="82">
        <f t="shared" si="15"/>
        <v>6.080875391675316</v>
      </c>
      <c r="AB79" s="10">
        <f>AA79-Z79</f>
        <v>0.64615031259819311</v>
      </c>
    </row>
    <row r="80" spans="1:29" ht="21" customHeight="1" x14ac:dyDescent="0.25"/>
    <row r="81" spans="13:27" ht="21" customHeight="1" x14ac:dyDescent="0.25">
      <c r="V81" s="8"/>
      <c r="X81" s="11"/>
    </row>
    <row r="82" spans="13:27" ht="21" customHeight="1" x14ac:dyDescent="0.25">
      <c r="M82" s="12">
        <v>1</v>
      </c>
      <c r="N82" s="98" t="s">
        <v>118</v>
      </c>
      <c r="O82" s="98"/>
      <c r="P82" s="98"/>
      <c r="Q82" s="98"/>
      <c r="R82" s="98"/>
      <c r="S82" s="98"/>
      <c r="T82" s="98"/>
      <c r="U82" s="98"/>
      <c r="V82" s="98"/>
      <c r="W82" s="98"/>
      <c r="X82" s="13" t="s">
        <v>119</v>
      </c>
      <c r="Y82" s="14">
        <f>+X79/F79</f>
        <v>6.080875391675316</v>
      </c>
    </row>
    <row r="83" spans="13:27" ht="21" customHeight="1" x14ac:dyDescent="0.25">
      <c r="M83" s="15">
        <v>2</v>
      </c>
      <c r="N83" s="98" t="s">
        <v>120</v>
      </c>
      <c r="O83" s="98"/>
      <c r="P83" s="98"/>
      <c r="Q83" s="98"/>
      <c r="R83" s="98"/>
      <c r="S83" s="98"/>
      <c r="T83" s="98"/>
      <c r="U83" s="98"/>
      <c r="V83" s="98"/>
      <c r="W83" s="98"/>
      <c r="X83" s="13" t="s">
        <v>119</v>
      </c>
      <c r="Y83" s="14">
        <f>+W79/E79</f>
        <v>5.4347250790771229</v>
      </c>
    </row>
    <row r="84" spans="13:27" ht="21" customHeight="1" x14ac:dyDescent="0.25">
      <c r="M84" s="12">
        <v>3</v>
      </c>
      <c r="N84" s="98" t="s">
        <v>121</v>
      </c>
      <c r="O84" s="98"/>
      <c r="P84" s="98"/>
      <c r="Q84" s="98"/>
      <c r="R84" s="98"/>
      <c r="S84" s="98"/>
      <c r="T84" s="98"/>
      <c r="U84" s="98"/>
      <c r="V84" s="98"/>
      <c r="W84" s="98"/>
      <c r="X84" s="13" t="s">
        <v>119</v>
      </c>
      <c r="Y84" s="16">
        <v>8.9099999999999999E-2</v>
      </c>
    </row>
    <row r="85" spans="13:27" ht="21" customHeight="1" x14ac:dyDescent="0.25">
      <c r="M85" s="15">
        <v>4</v>
      </c>
      <c r="N85" s="98" t="s">
        <v>122</v>
      </c>
      <c r="O85" s="98"/>
      <c r="P85" s="98"/>
      <c r="Q85" s="98"/>
      <c r="R85" s="98"/>
      <c r="S85" s="98"/>
      <c r="T85" s="98"/>
      <c r="U85" s="98"/>
      <c r="V85" s="98"/>
      <c r="W85" s="98"/>
      <c r="X85" s="13" t="s">
        <v>119</v>
      </c>
      <c r="Y85" s="16">
        <v>8.3900000000000002E-2</v>
      </c>
      <c r="AA85" s="10"/>
    </row>
    <row r="86" spans="13:27" ht="15.75" x14ac:dyDescent="0.25">
      <c r="M86" s="12">
        <v>5</v>
      </c>
      <c r="N86" s="98" t="s">
        <v>123</v>
      </c>
      <c r="O86" s="98"/>
      <c r="P86" s="98"/>
      <c r="Q86" s="98"/>
      <c r="R86" s="98"/>
      <c r="S86" s="98"/>
      <c r="T86" s="98"/>
      <c r="U86" s="98"/>
      <c r="V86" s="98"/>
      <c r="W86" s="98"/>
      <c r="X86" s="13" t="s">
        <v>119</v>
      </c>
      <c r="Y86" s="17">
        <f>+MIN(Y84,Y85)*100</f>
        <v>8.39</v>
      </c>
    </row>
    <row r="87" spans="13:27" ht="33.75" customHeight="1" x14ac:dyDescent="0.25">
      <c r="M87" s="18">
        <v>6</v>
      </c>
      <c r="N87" s="99" t="s">
        <v>124</v>
      </c>
      <c r="O87" s="99"/>
      <c r="P87" s="99"/>
      <c r="Q87" s="99"/>
      <c r="R87" s="99"/>
      <c r="S87" s="99"/>
      <c r="T87" s="99"/>
      <c r="U87" s="99"/>
      <c r="V87" s="99"/>
      <c r="W87" s="99"/>
      <c r="X87" s="13" t="s">
        <v>119</v>
      </c>
      <c r="Y87" s="14">
        <f>+(Y82-Y83)/(1-(Y86/100))</f>
        <v>0.70532727060167355</v>
      </c>
    </row>
    <row r="88" spans="13:27" ht="21" customHeight="1" x14ac:dyDescent="0.25">
      <c r="M88" s="12">
        <v>7</v>
      </c>
      <c r="N88" s="98" t="s">
        <v>125</v>
      </c>
      <c r="O88" s="98"/>
      <c r="P88" s="98"/>
      <c r="Q88" s="98"/>
      <c r="R88" s="98"/>
      <c r="S88" s="98"/>
      <c r="T88" s="98"/>
      <c r="U88" s="98"/>
      <c r="V88" s="98"/>
      <c r="W88" s="98"/>
      <c r="X88" s="13" t="s">
        <v>119</v>
      </c>
      <c r="Y88" s="21">
        <v>8.6999999999999994E-2</v>
      </c>
    </row>
    <row r="89" spans="13:27" ht="21" customHeight="1" x14ac:dyDescent="0.25">
      <c r="M89" s="12">
        <v>8</v>
      </c>
      <c r="N89" s="98" t="s">
        <v>126</v>
      </c>
      <c r="O89" s="98"/>
      <c r="P89" s="98"/>
      <c r="Q89" s="98"/>
      <c r="R89" s="98"/>
      <c r="S89" s="98"/>
      <c r="T89" s="98"/>
      <c r="U89" s="98"/>
      <c r="V89" s="98"/>
      <c r="W89" s="98"/>
      <c r="X89" s="13" t="s">
        <v>119</v>
      </c>
      <c r="Y89" s="17">
        <v>2175.9628578399997</v>
      </c>
    </row>
    <row r="90" spans="13:27" ht="21" customHeight="1" x14ac:dyDescent="0.25">
      <c r="M90" s="12">
        <v>9</v>
      </c>
      <c r="N90" s="98" t="s">
        <v>127</v>
      </c>
      <c r="O90" s="98"/>
      <c r="P90" s="98"/>
      <c r="Q90" s="98"/>
      <c r="R90" s="98"/>
      <c r="S90" s="98"/>
      <c r="T90" s="98"/>
      <c r="U90" s="98"/>
      <c r="V90" s="98"/>
      <c r="W90" s="98"/>
      <c r="X90" s="13" t="s">
        <v>119</v>
      </c>
      <c r="Y90" s="17">
        <f>+Y89*Y87</f>
        <v>1534.7659434509044</v>
      </c>
    </row>
    <row r="91" spans="13:27" ht="21" customHeight="1" x14ac:dyDescent="0.25">
      <c r="M91" s="12">
        <v>10</v>
      </c>
      <c r="N91" s="98" t="s">
        <v>128</v>
      </c>
      <c r="O91" s="98"/>
      <c r="P91" s="98"/>
      <c r="Q91" s="98"/>
      <c r="R91" s="98"/>
      <c r="S91" s="98"/>
      <c r="T91" s="98"/>
      <c r="U91" s="98"/>
      <c r="V91" s="98"/>
      <c r="W91" s="98"/>
      <c r="X91" s="13" t="s">
        <v>119</v>
      </c>
      <c r="Y91" s="17">
        <f>+Y79</f>
        <v>-1015.9351142574171</v>
      </c>
    </row>
    <row r="92" spans="13:27" ht="21" customHeight="1" x14ac:dyDescent="0.25">
      <c r="M92" s="12">
        <v>11</v>
      </c>
      <c r="N92" s="98" t="s">
        <v>129</v>
      </c>
      <c r="O92" s="98"/>
      <c r="P92" s="98"/>
      <c r="Q92" s="98"/>
      <c r="R92" s="98"/>
      <c r="S92" s="98"/>
      <c r="T92" s="98"/>
      <c r="U92" s="98"/>
      <c r="V92" s="98"/>
      <c r="W92" s="98"/>
      <c r="X92" s="13" t="s">
        <v>119</v>
      </c>
      <c r="Y92" s="17">
        <f>+F79</f>
        <v>2394.7474523725264</v>
      </c>
    </row>
    <row r="93" spans="13:27" ht="20.100000000000001" customHeight="1" x14ac:dyDescent="0.25">
      <c r="M93" s="12">
        <v>12</v>
      </c>
      <c r="N93" s="98" t="s">
        <v>130</v>
      </c>
      <c r="O93" s="98"/>
      <c r="P93" s="98"/>
      <c r="Q93" s="98"/>
      <c r="R93" s="98"/>
      <c r="S93" s="98"/>
      <c r="T93" s="98"/>
      <c r="U93" s="98"/>
      <c r="V93" s="98"/>
      <c r="W93" s="98"/>
      <c r="X93" s="13" t="s">
        <v>119</v>
      </c>
      <c r="Y93" s="17">
        <f>+Y89/(1-Y88)</f>
        <v>2383.3109067250816</v>
      </c>
    </row>
    <row r="94" spans="13:27" ht="20.100000000000001" customHeight="1" x14ac:dyDescent="0.25">
      <c r="M94" s="12">
        <v>13</v>
      </c>
      <c r="N94" s="98" t="s">
        <v>131</v>
      </c>
      <c r="O94" s="98"/>
      <c r="P94" s="98"/>
      <c r="Q94" s="98"/>
      <c r="R94" s="98"/>
      <c r="S94" s="98"/>
      <c r="T94" s="98"/>
      <c r="U94" s="98"/>
      <c r="V94" s="98"/>
      <c r="W94" s="98"/>
      <c r="X94" s="13" t="s">
        <v>119</v>
      </c>
      <c r="Y94" s="17">
        <f>+Y89/(1-Y85)</f>
        <v>2375.245996987228</v>
      </c>
    </row>
    <row r="95" spans="13:27" ht="20.100000000000001" customHeight="1" x14ac:dyDescent="0.25">
      <c r="M95" s="12">
        <v>14</v>
      </c>
      <c r="N95" s="98" t="s">
        <v>132</v>
      </c>
      <c r="O95" s="98"/>
      <c r="P95" s="98"/>
      <c r="Q95" s="98"/>
      <c r="R95" s="98"/>
      <c r="S95" s="98"/>
      <c r="T95" s="98"/>
      <c r="U95" s="98"/>
      <c r="V95" s="98"/>
      <c r="W95" s="98"/>
      <c r="X95" s="13" t="s">
        <v>119</v>
      </c>
      <c r="Y95" s="17">
        <f>+MIN(Y93,Y94,Y92)</f>
        <v>2375.245996987228</v>
      </c>
    </row>
    <row r="96" spans="13:27" ht="20.100000000000001" customHeight="1" x14ac:dyDescent="0.25">
      <c r="M96" s="12">
        <v>15</v>
      </c>
      <c r="N96" s="98" t="s">
        <v>133</v>
      </c>
      <c r="O96" s="98"/>
      <c r="P96" s="98"/>
      <c r="Q96" s="98"/>
      <c r="R96" s="98"/>
      <c r="S96" s="98"/>
      <c r="T96" s="98"/>
      <c r="U96" s="98"/>
      <c r="V96" s="98"/>
      <c r="W96" s="98"/>
      <c r="X96" s="13" t="s">
        <v>119</v>
      </c>
      <c r="Y96" s="17">
        <f>+Y95*Y82</f>
        <v>14443.574932254936</v>
      </c>
    </row>
    <row r="97" spans="13:25" ht="20.100000000000001" customHeight="1" x14ac:dyDescent="0.25">
      <c r="M97" s="12">
        <v>16</v>
      </c>
      <c r="N97" s="98" t="s">
        <v>134</v>
      </c>
      <c r="O97" s="98"/>
      <c r="P97" s="98"/>
      <c r="Q97" s="98"/>
      <c r="R97" s="98"/>
      <c r="S97" s="98"/>
      <c r="T97" s="98"/>
      <c r="U97" s="98"/>
      <c r="V97" s="98"/>
      <c r="W97" s="98"/>
      <c r="X97" s="13" t="s">
        <v>119</v>
      </c>
      <c r="Y97" s="17">
        <f>+Y96-W79</f>
        <v>-1134.5210344117295</v>
      </c>
    </row>
    <row r="98" spans="13:25" ht="20.100000000000001" customHeight="1" x14ac:dyDescent="0.25">
      <c r="M98" s="18">
        <v>17</v>
      </c>
      <c r="N98" s="99" t="s">
        <v>135</v>
      </c>
      <c r="O98" s="99"/>
      <c r="P98" s="99"/>
      <c r="Q98" s="99"/>
      <c r="R98" s="99"/>
      <c r="S98" s="99"/>
      <c r="T98" s="99"/>
      <c r="U98" s="99"/>
      <c r="V98" s="99"/>
      <c r="W98" s="99"/>
      <c r="X98" s="13" t="s">
        <v>119</v>
      </c>
      <c r="Y98" s="14">
        <f>+Y97/Y89</f>
        <v>-0.52138805142010913</v>
      </c>
    </row>
    <row r="99" spans="13:25" ht="20.100000000000001" customHeight="1" x14ac:dyDescent="0.25">
      <c r="M99" s="12">
        <v>18</v>
      </c>
      <c r="N99" s="98" t="s">
        <v>136</v>
      </c>
      <c r="O99" s="98"/>
      <c r="P99" s="98"/>
      <c r="Q99" s="98"/>
      <c r="R99" s="98"/>
      <c r="S99" s="98"/>
      <c r="T99" s="98"/>
      <c r="U99" s="98"/>
      <c r="V99" s="98"/>
      <c r="W99" s="98"/>
      <c r="X99" s="13" t="s">
        <v>119</v>
      </c>
      <c r="Y99" s="14">
        <v>0.4</v>
      </c>
    </row>
  </sheetData>
  <autoFilter ref="B1:B87" xr:uid="{2C8AAD4B-68DA-4F8E-A947-DCFA0B5E7343}"/>
  <mergeCells count="33">
    <mergeCell ref="C16:C18"/>
    <mergeCell ref="C21:C22"/>
    <mergeCell ref="A1:AA1"/>
    <mergeCell ref="A2:A4"/>
    <mergeCell ref="B2:B4"/>
    <mergeCell ref="C2:C4"/>
    <mergeCell ref="D2:D4"/>
    <mergeCell ref="E2:G3"/>
    <mergeCell ref="H2:Y2"/>
    <mergeCell ref="H3:J3"/>
    <mergeCell ref="K3:M3"/>
    <mergeCell ref="N3:P3"/>
    <mergeCell ref="Q3:S3"/>
    <mergeCell ref="T3:V3"/>
    <mergeCell ref="W3:Y3"/>
    <mergeCell ref="N82:W82"/>
    <mergeCell ref="N83:W83"/>
    <mergeCell ref="N84:W84"/>
    <mergeCell ref="N85:W85"/>
    <mergeCell ref="N86:W86"/>
    <mergeCell ref="N87:W87"/>
    <mergeCell ref="N88:W88"/>
    <mergeCell ref="N89:W89"/>
    <mergeCell ref="N90:W90"/>
    <mergeCell ref="N91:W91"/>
    <mergeCell ref="N97:W97"/>
    <mergeCell ref="N98:W98"/>
    <mergeCell ref="N99:W99"/>
    <mergeCell ref="N92:W92"/>
    <mergeCell ref="N93:W93"/>
    <mergeCell ref="N94:W94"/>
    <mergeCell ref="N95:W95"/>
    <mergeCell ref="N96:W96"/>
  </mergeCells>
  <printOptions horizontalCentered="1"/>
  <pageMargins left="0.27559055118110237" right="0.27559055118110237" top="0.19685039370078741" bottom="0.19685039370078741" header="0.19685039370078741" footer="0.19685039370078741"/>
  <pageSetup paperSize="5" scale="5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F9E88-2029-43BB-B442-C29471FF3A37}">
  <dimension ref="A1:AC99"/>
  <sheetViews>
    <sheetView showGridLines="0" view="pageBreakPreview" zoomScale="60" zoomScaleNormal="85" workbookViewId="0">
      <pane ySplit="4" topLeftCell="A77" activePane="bottomLeft" state="frozen"/>
      <selection activeCell="V32" sqref="V32"/>
      <selection pane="bottomLeft" activeCell="V32" sqref="V32"/>
    </sheetView>
  </sheetViews>
  <sheetFormatPr defaultRowHeight="12" x14ac:dyDescent="0.25"/>
  <cols>
    <col min="1" max="1" width="6.7109375" style="7" customWidth="1"/>
    <col min="2" max="2" width="26" style="7" customWidth="1"/>
    <col min="3" max="3" width="6.7109375" style="7" customWidth="1"/>
    <col min="4" max="4" width="8" style="7" bestFit="1" customWidth="1"/>
    <col min="5" max="5" width="11.42578125" style="7" customWidth="1"/>
    <col min="6" max="6" width="12.5703125" style="7" customWidth="1"/>
    <col min="7" max="7" width="10.42578125" style="7" customWidth="1"/>
    <col min="8" max="8" width="13" style="7" bestFit="1" customWidth="1"/>
    <col min="9" max="9" width="9.42578125" style="7" customWidth="1"/>
    <col min="10" max="11" width="10.5703125" style="7" customWidth="1"/>
    <col min="12" max="13" width="11.28515625" style="7" customWidth="1"/>
    <col min="14" max="15" width="8" style="7" bestFit="1" customWidth="1"/>
    <col min="16" max="16" width="10.7109375" style="7" customWidth="1"/>
    <col min="17" max="18" width="8" style="7" bestFit="1" customWidth="1"/>
    <col min="19" max="19" width="9.28515625" style="7" customWidth="1"/>
    <col min="20" max="20" width="7.42578125" style="7" customWidth="1"/>
    <col min="21" max="21" width="9.7109375" style="7" customWidth="1"/>
    <col min="22" max="22" width="11.28515625" style="7" customWidth="1"/>
    <col min="23" max="23" width="13.42578125" style="7" customWidth="1"/>
    <col min="24" max="24" width="10.85546875" style="7" customWidth="1"/>
    <col min="25" max="25" width="13.7109375" style="7" customWidth="1"/>
    <col min="26" max="26" width="7.85546875" style="7" customWidth="1"/>
    <col min="27" max="27" width="8" style="7" customWidth="1"/>
    <col min="28" max="30" width="6.7109375" style="7" customWidth="1"/>
    <col min="31" max="256" width="9.140625" style="7"/>
    <col min="257" max="257" width="6.7109375" style="7" customWidth="1"/>
    <col min="258" max="258" width="26" style="7" customWidth="1"/>
    <col min="259" max="260" width="6.7109375" style="7" customWidth="1"/>
    <col min="261" max="261" width="10.42578125" style="7" customWidth="1"/>
    <col min="262" max="262" width="9.42578125" style="7" customWidth="1"/>
    <col min="263" max="263" width="10.42578125" style="7" customWidth="1"/>
    <col min="264" max="264" width="9.42578125" style="7" bestFit="1" customWidth="1"/>
    <col min="265" max="265" width="9.42578125" style="7" customWidth="1"/>
    <col min="266" max="267" width="10.5703125" style="7" customWidth="1"/>
    <col min="268" max="269" width="11.28515625" style="7" customWidth="1"/>
    <col min="270" max="270" width="9.42578125" style="7" customWidth="1"/>
    <col min="271" max="271" width="10" style="7" customWidth="1"/>
    <col min="272" max="272" width="10.7109375" style="7" customWidth="1"/>
    <col min="273" max="273" width="6.7109375" style="7" customWidth="1"/>
    <col min="274" max="274" width="9.140625" style="7"/>
    <col min="275" max="275" width="9.5703125" style="7" customWidth="1"/>
    <col min="276" max="276" width="9" style="7" customWidth="1"/>
    <col min="277" max="277" width="11.140625" style="7" customWidth="1"/>
    <col min="278" max="278" width="11.28515625" style="7" customWidth="1"/>
    <col min="279" max="279" width="10.42578125" style="7" customWidth="1"/>
    <col min="280" max="280" width="11.85546875" style="7" customWidth="1"/>
    <col min="281" max="281" width="11" style="7" customWidth="1"/>
    <col min="282" max="282" width="7.85546875" style="7" customWidth="1"/>
    <col min="283" max="283" width="8" style="7" customWidth="1"/>
    <col min="284" max="286" width="6.7109375" style="7" customWidth="1"/>
    <col min="287" max="512" width="9.140625" style="7"/>
    <col min="513" max="513" width="6.7109375" style="7" customWidth="1"/>
    <col min="514" max="514" width="26" style="7" customWidth="1"/>
    <col min="515" max="516" width="6.7109375" style="7" customWidth="1"/>
    <col min="517" max="517" width="10.42578125" style="7" customWidth="1"/>
    <col min="518" max="518" width="9.42578125" style="7" customWidth="1"/>
    <col min="519" max="519" width="10.42578125" style="7" customWidth="1"/>
    <col min="520" max="520" width="9.42578125" style="7" bestFit="1" customWidth="1"/>
    <col min="521" max="521" width="9.42578125" style="7" customWidth="1"/>
    <col min="522" max="523" width="10.5703125" style="7" customWidth="1"/>
    <col min="524" max="525" width="11.28515625" style="7" customWidth="1"/>
    <col min="526" max="526" width="9.42578125" style="7" customWidth="1"/>
    <col min="527" max="527" width="10" style="7" customWidth="1"/>
    <col min="528" max="528" width="10.7109375" style="7" customWidth="1"/>
    <col min="529" max="529" width="6.7109375" style="7" customWidth="1"/>
    <col min="530" max="530" width="9.140625" style="7"/>
    <col min="531" max="531" width="9.5703125" style="7" customWidth="1"/>
    <col min="532" max="532" width="9" style="7" customWidth="1"/>
    <col min="533" max="533" width="11.140625" style="7" customWidth="1"/>
    <col min="534" max="534" width="11.28515625" style="7" customWidth="1"/>
    <col min="535" max="535" width="10.42578125" style="7" customWidth="1"/>
    <col min="536" max="536" width="11.85546875" style="7" customWidth="1"/>
    <col min="537" max="537" width="11" style="7" customWidth="1"/>
    <col min="538" max="538" width="7.85546875" style="7" customWidth="1"/>
    <col min="539" max="539" width="8" style="7" customWidth="1"/>
    <col min="540" max="542" width="6.7109375" style="7" customWidth="1"/>
    <col min="543" max="768" width="9.140625" style="7"/>
    <col min="769" max="769" width="6.7109375" style="7" customWidth="1"/>
    <col min="770" max="770" width="26" style="7" customWidth="1"/>
    <col min="771" max="772" width="6.7109375" style="7" customWidth="1"/>
    <col min="773" max="773" width="10.42578125" style="7" customWidth="1"/>
    <col min="774" max="774" width="9.42578125" style="7" customWidth="1"/>
    <col min="775" max="775" width="10.42578125" style="7" customWidth="1"/>
    <col min="776" max="776" width="9.42578125" style="7" bestFit="1" customWidth="1"/>
    <col min="777" max="777" width="9.42578125" style="7" customWidth="1"/>
    <col min="778" max="779" width="10.5703125" style="7" customWidth="1"/>
    <col min="780" max="781" width="11.28515625" style="7" customWidth="1"/>
    <col min="782" max="782" width="9.42578125" style="7" customWidth="1"/>
    <col min="783" max="783" width="10" style="7" customWidth="1"/>
    <col min="784" max="784" width="10.7109375" style="7" customWidth="1"/>
    <col min="785" max="785" width="6.7109375" style="7" customWidth="1"/>
    <col min="786" max="786" width="9.140625" style="7"/>
    <col min="787" max="787" width="9.5703125" style="7" customWidth="1"/>
    <col min="788" max="788" width="9" style="7" customWidth="1"/>
    <col min="789" max="789" width="11.140625" style="7" customWidth="1"/>
    <col min="790" max="790" width="11.28515625" style="7" customWidth="1"/>
    <col min="791" max="791" width="10.42578125" style="7" customWidth="1"/>
    <col min="792" max="792" width="11.85546875" style="7" customWidth="1"/>
    <col min="793" max="793" width="11" style="7" customWidth="1"/>
    <col min="794" max="794" width="7.85546875" style="7" customWidth="1"/>
    <col min="795" max="795" width="8" style="7" customWidth="1"/>
    <col min="796" max="798" width="6.7109375" style="7" customWidth="1"/>
    <col min="799" max="1024" width="9.140625" style="7"/>
    <col min="1025" max="1025" width="6.7109375" style="7" customWidth="1"/>
    <col min="1026" max="1026" width="26" style="7" customWidth="1"/>
    <col min="1027" max="1028" width="6.7109375" style="7" customWidth="1"/>
    <col min="1029" max="1029" width="10.42578125" style="7" customWidth="1"/>
    <col min="1030" max="1030" width="9.42578125" style="7" customWidth="1"/>
    <col min="1031" max="1031" width="10.42578125" style="7" customWidth="1"/>
    <col min="1032" max="1032" width="9.42578125" style="7" bestFit="1" customWidth="1"/>
    <col min="1033" max="1033" width="9.42578125" style="7" customWidth="1"/>
    <col min="1034" max="1035" width="10.5703125" style="7" customWidth="1"/>
    <col min="1036" max="1037" width="11.28515625" style="7" customWidth="1"/>
    <col min="1038" max="1038" width="9.42578125" style="7" customWidth="1"/>
    <col min="1039" max="1039" width="10" style="7" customWidth="1"/>
    <col min="1040" max="1040" width="10.7109375" style="7" customWidth="1"/>
    <col min="1041" max="1041" width="6.7109375" style="7" customWidth="1"/>
    <col min="1042" max="1042" width="9.140625" style="7"/>
    <col min="1043" max="1043" width="9.5703125" style="7" customWidth="1"/>
    <col min="1044" max="1044" width="9" style="7" customWidth="1"/>
    <col min="1045" max="1045" width="11.140625" style="7" customWidth="1"/>
    <col min="1046" max="1046" width="11.28515625" style="7" customWidth="1"/>
    <col min="1047" max="1047" width="10.42578125" style="7" customWidth="1"/>
    <col min="1048" max="1048" width="11.85546875" style="7" customWidth="1"/>
    <col min="1049" max="1049" width="11" style="7" customWidth="1"/>
    <col min="1050" max="1050" width="7.85546875" style="7" customWidth="1"/>
    <col min="1051" max="1051" width="8" style="7" customWidth="1"/>
    <col min="1052" max="1054" width="6.7109375" style="7" customWidth="1"/>
    <col min="1055" max="1280" width="9.140625" style="7"/>
    <col min="1281" max="1281" width="6.7109375" style="7" customWidth="1"/>
    <col min="1282" max="1282" width="26" style="7" customWidth="1"/>
    <col min="1283" max="1284" width="6.7109375" style="7" customWidth="1"/>
    <col min="1285" max="1285" width="10.42578125" style="7" customWidth="1"/>
    <col min="1286" max="1286" width="9.42578125" style="7" customWidth="1"/>
    <col min="1287" max="1287" width="10.42578125" style="7" customWidth="1"/>
    <col min="1288" max="1288" width="9.42578125" style="7" bestFit="1" customWidth="1"/>
    <col min="1289" max="1289" width="9.42578125" style="7" customWidth="1"/>
    <col min="1290" max="1291" width="10.5703125" style="7" customWidth="1"/>
    <col min="1292" max="1293" width="11.28515625" style="7" customWidth="1"/>
    <col min="1294" max="1294" width="9.42578125" style="7" customWidth="1"/>
    <col min="1295" max="1295" width="10" style="7" customWidth="1"/>
    <col min="1296" max="1296" width="10.7109375" style="7" customWidth="1"/>
    <col min="1297" max="1297" width="6.7109375" style="7" customWidth="1"/>
    <col min="1298" max="1298" width="9.140625" style="7"/>
    <col min="1299" max="1299" width="9.5703125" style="7" customWidth="1"/>
    <col min="1300" max="1300" width="9" style="7" customWidth="1"/>
    <col min="1301" max="1301" width="11.140625" style="7" customWidth="1"/>
    <col min="1302" max="1302" width="11.28515625" style="7" customWidth="1"/>
    <col min="1303" max="1303" width="10.42578125" style="7" customWidth="1"/>
    <col min="1304" max="1304" width="11.85546875" style="7" customWidth="1"/>
    <col min="1305" max="1305" width="11" style="7" customWidth="1"/>
    <col min="1306" max="1306" width="7.85546875" style="7" customWidth="1"/>
    <col min="1307" max="1307" width="8" style="7" customWidth="1"/>
    <col min="1308" max="1310" width="6.7109375" style="7" customWidth="1"/>
    <col min="1311" max="1536" width="9.140625" style="7"/>
    <col min="1537" max="1537" width="6.7109375" style="7" customWidth="1"/>
    <col min="1538" max="1538" width="26" style="7" customWidth="1"/>
    <col min="1539" max="1540" width="6.7109375" style="7" customWidth="1"/>
    <col min="1541" max="1541" width="10.42578125" style="7" customWidth="1"/>
    <col min="1542" max="1542" width="9.42578125" style="7" customWidth="1"/>
    <col min="1543" max="1543" width="10.42578125" style="7" customWidth="1"/>
    <col min="1544" max="1544" width="9.42578125" style="7" bestFit="1" customWidth="1"/>
    <col min="1545" max="1545" width="9.42578125" style="7" customWidth="1"/>
    <col min="1546" max="1547" width="10.5703125" style="7" customWidth="1"/>
    <col min="1548" max="1549" width="11.28515625" style="7" customWidth="1"/>
    <col min="1550" max="1550" width="9.42578125" style="7" customWidth="1"/>
    <col min="1551" max="1551" width="10" style="7" customWidth="1"/>
    <col min="1552" max="1552" width="10.7109375" style="7" customWidth="1"/>
    <col min="1553" max="1553" width="6.7109375" style="7" customWidth="1"/>
    <col min="1554" max="1554" width="9.140625" style="7"/>
    <col min="1555" max="1555" width="9.5703125" style="7" customWidth="1"/>
    <col min="1556" max="1556" width="9" style="7" customWidth="1"/>
    <col min="1557" max="1557" width="11.140625" style="7" customWidth="1"/>
    <col min="1558" max="1558" width="11.28515625" style="7" customWidth="1"/>
    <col min="1559" max="1559" width="10.42578125" style="7" customWidth="1"/>
    <col min="1560" max="1560" width="11.85546875" style="7" customWidth="1"/>
    <col min="1561" max="1561" width="11" style="7" customWidth="1"/>
    <col min="1562" max="1562" width="7.85546875" style="7" customWidth="1"/>
    <col min="1563" max="1563" width="8" style="7" customWidth="1"/>
    <col min="1564" max="1566" width="6.7109375" style="7" customWidth="1"/>
    <col min="1567" max="1792" width="9.140625" style="7"/>
    <col min="1793" max="1793" width="6.7109375" style="7" customWidth="1"/>
    <col min="1794" max="1794" width="26" style="7" customWidth="1"/>
    <col min="1795" max="1796" width="6.7109375" style="7" customWidth="1"/>
    <col min="1797" max="1797" width="10.42578125" style="7" customWidth="1"/>
    <col min="1798" max="1798" width="9.42578125" style="7" customWidth="1"/>
    <col min="1799" max="1799" width="10.42578125" style="7" customWidth="1"/>
    <col min="1800" max="1800" width="9.42578125" style="7" bestFit="1" customWidth="1"/>
    <col min="1801" max="1801" width="9.42578125" style="7" customWidth="1"/>
    <col min="1802" max="1803" width="10.5703125" style="7" customWidth="1"/>
    <col min="1804" max="1805" width="11.28515625" style="7" customWidth="1"/>
    <col min="1806" max="1806" width="9.42578125" style="7" customWidth="1"/>
    <col min="1807" max="1807" width="10" style="7" customWidth="1"/>
    <col min="1808" max="1808" width="10.7109375" style="7" customWidth="1"/>
    <col min="1809" max="1809" width="6.7109375" style="7" customWidth="1"/>
    <col min="1810" max="1810" width="9.140625" style="7"/>
    <col min="1811" max="1811" width="9.5703125" style="7" customWidth="1"/>
    <col min="1812" max="1812" width="9" style="7" customWidth="1"/>
    <col min="1813" max="1813" width="11.140625" style="7" customWidth="1"/>
    <col min="1814" max="1814" width="11.28515625" style="7" customWidth="1"/>
    <col min="1815" max="1815" width="10.42578125" style="7" customWidth="1"/>
    <col min="1816" max="1816" width="11.85546875" style="7" customWidth="1"/>
    <col min="1817" max="1817" width="11" style="7" customWidth="1"/>
    <col min="1818" max="1818" width="7.85546875" style="7" customWidth="1"/>
    <col min="1819" max="1819" width="8" style="7" customWidth="1"/>
    <col min="1820" max="1822" width="6.7109375" style="7" customWidth="1"/>
    <col min="1823" max="2048" width="9.140625" style="7"/>
    <col min="2049" max="2049" width="6.7109375" style="7" customWidth="1"/>
    <col min="2050" max="2050" width="26" style="7" customWidth="1"/>
    <col min="2051" max="2052" width="6.7109375" style="7" customWidth="1"/>
    <col min="2053" max="2053" width="10.42578125" style="7" customWidth="1"/>
    <col min="2054" max="2054" width="9.42578125" style="7" customWidth="1"/>
    <col min="2055" max="2055" width="10.42578125" style="7" customWidth="1"/>
    <col min="2056" max="2056" width="9.42578125" style="7" bestFit="1" customWidth="1"/>
    <col min="2057" max="2057" width="9.42578125" style="7" customWidth="1"/>
    <col min="2058" max="2059" width="10.5703125" style="7" customWidth="1"/>
    <col min="2060" max="2061" width="11.28515625" style="7" customWidth="1"/>
    <col min="2062" max="2062" width="9.42578125" style="7" customWidth="1"/>
    <col min="2063" max="2063" width="10" style="7" customWidth="1"/>
    <col min="2064" max="2064" width="10.7109375" style="7" customWidth="1"/>
    <col min="2065" max="2065" width="6.7109375" style="7" customWidth="1"/>
    <col min="2066" max="2066" width="9.140625" style="7"/>
    <col min="2067" max="2067" width="9.5703125" style="7" customWidth="1"/>
    <col min="2068" max="2068" width="9" style="7" customWidth="1"/>
    <col min="2069" max="2069" width="11.140625" style="7" customWidth="1"/>
    <col min="2070" max="2070" width="11.28515625" style="7" customWidth="1"/>
    <col min="2071" max="2071" width="10.42578125" style="7" customWidth="1"/>
    <col min="2072" max="2072" width="11.85546875" style="7" customWidth="1"/>
    <col min="2073" max="2073" width="11" style="7" customWidth="1"/>
    <col min="2074" max="2074" width="7.85546875" style="7" customWidth="1"/>
    <col min="2075" max="2075" width="8" style="7" customWidth="1"/>
    <col min="2076" max="2078" width="6.7109375" style="7" customWidth="1"/>
    <col min="2079" max="2304" width="9.140625" style="7"/>
    <col min="2305" max="2305" width="6.7109375" style="7" customWidth="1"/>
    <col min="2306" max="2306" width="26" style="7" customWidth="1"/>
    <col min="2307" max="2308" width="6.7109375" style="7" customWidth="1"/>
    <col min="2309" max="2309" width="10.42578125" style="7" customWidth="1"/>
    <col min="2310" max="2310" width="9.42578125" style="7" customWidth="1"/>
    <col min="2311" max="2311" width="10.42578125" style="7" customWidth="1"/>
    <col min="2312" max="2312" width="9.42578125" style="7" bestFit="1" customWidth="1"/>
    <col min="2313" max="2313" width="9.42578125" style="7" customWidth="1"/>
    <col min="2314" max="2315" width="10.5703125" style="7" customWidth="1"/>
    <col min="2316" max="2317" width="11.28515625" style="7" customWidth="1"/>
    <col min="2318" max="2318" width="9.42578125" style="7" customWidth="1"/>
    <col min="2319" max="2319" width="10" style="7" customWidth="1"/>
    <col min="2320" max="2320" width="10.7109375" style="7" customWidth="1"/>
    <col min="2321" max="2321" width="6.7109375" style="7" customWidth="1"/>
    <col min="2322" max="2322" width="9.140625" style="7"/>
    <col min="2323" max="2323" width="9.5703125" style="7" customWidth="1"/>
    <col min="2324" max="2324" width="9" style="7" customWidth="1"/>
    <col min="2325" max="2325" width="11.140625" style="7" customWidth="1"/>
    <col min="2326" max="2326" width="11.28515625" style="7" customWidth="1"/>
    <col min="2327" max="2327" width="10.42578125" style="7" customWidth="1"/>
    <col min="2328" max="2328" width="11.85546875" style="7" customWidth="1"/>
    <col min="2329" max="2329" width="11" style="7" customWidth="1"/>
    <col min="2330" max="2330" width="7.85546875" style="7" customWidth="1"/>
    <col min="2331" max="2331" width="8" style="7" customWidth="1"/>
    <col min="2332" max="2334" width="6.7109375" style="7" customWidth="1"/>
    <col min="2335" max="2560" width="9.140625" style="7"/>
    <col min="2561" max="2561" width="6.7109375" style="7" customWidth="1"/>
    <col min="2562" max="2562" width="26" style="7" customWidth="1"/>
    <col min="2563" max="2564" width="6.7109375" style="7" customWidth="1"/>
    <col min="2565" max="2565" width="10.42578125" style="7" customWidth="1"/>
    <col min="2566" max="2566" width="9.42578125" style="7" customWidth="1"/>
    <col min="2567" max="2567" width="10.42578125" style="7" customWidth="1"/>
    <col min="2568" max="2568" width="9.42578125" style="7" bestFit="1" customWidth="1"/>
    <col min="2569" max="2569" width="9.42578125" style="7" customWidth="1"/>
    <col min="2570" max="2571" width="10.5703125" style="7" customWidth="1"/>
    <col min="2572" max="2573" width="11.28515625" style="7" customWidth="1"/>
    <col min="2574" max="2574" width="9.42578125" style="7" customWidth="1"/>
    <col min="2575" max="2575" width="10" style="7" customWidth="1"/>
    <col min="2576" max="2576" width="10.7109375" style="7" customWidth="1"/>
    <col min="2577" max="2577" width="6.7109375" style="7" customWidth="1"/>
    <col min="2578" max="2578" width="9.140625" style="7"/>
    <col min="2579" max="2579" width="9.5703125" style="7" customWidth="1"/>
    <col min="2580" max="2580" width="9" style="7" customWidth="1"/>
    <col min="2581" max="2581" width="11.140625" style="7" customWidth="1"/>
    <col min="2582" max="2582" width="11.28515625" style="7" customWidth="1"/>
    <col min="2583" max="2583" width="10.42578125" style="7" customWidth="1"/>
    <col min="2584" max="2584" width="11.85546875" style="7" customWidth="1"/>
    <col min="2585" max="2585" width="11" style="7" customWidth="1"/>
    <col min="2586" max="2586" width="7.85546875" style="7" customWidth="1"/>
    <col min="2587" max="2587" width="8" style="7" customWidth="1"/>
    <col min="2588" max="2590" width="6.7109375" style="7" customWidth="1"/>
    <col min="2591" max="2816" width="9.140625" style="7"/>
    <col min="2817" max="2817" width="6.7109375" style="7" customWidth="1"/>
    <col min="2818" max="2818" width="26" style="7" customWidth="1"/>
    <col min="2819" max="2820" width="6.7109375" style="7" customWidth="1"/>
    <col min="2821" max="2821" width="10.42578125" style="7" customWidth="1"/>
    <col min="2822" max="2822" width="9.42578125" style="7" customWidth="1"/>
    <col min="2823" max="2823" width="10.42578125" style="7" customWidth="1"/>
    <col min="2824" max="2824" width="9.42578125" style="7" bestFit="1" customWidth="1"/>
    <col min="2825" max="2825" width="9.42578125" style="7" customWidth="1"/>
    <col min="2826" max="2827" width="10.5703125" style="7" customWidth="1"/>
    <col min="2828" max="2829" width="11.28515625" style="7" customWidth="1"/>
    <col min="2830" max="2830" width="9.42578125" style="7" customWidth="1"/>
    <col min="2831" max="2831" width="10" style="7" customWidth="1"/>
    <col min="2832" max="2832" width="10.7109375" style="7" customWidth="1"/>
    <col min="2833" max="2833" width="6.7109375" style="7" customWidth="1"/>
    <col min="2834" max="2834" width="9.140625" style="7"/>
    <col min="2835" max="2835" width="9.5703125" style="7" customWidth="1"/>
    <col min="2836" max="2836" width="9" style="7" customWidth="1"/>
    <col min="2837" max="2837" width="11.140625" style="7" customWidth="1"/>
    <col min="2838" max="2838" width="11.28515625" style="7" customWidth="1"/>
    <col min="2839" max="2839" width="10.42578125" style="7" customWidth="1"/>
    <col min="2840" max="2840" width="11.85546875" style="7" customWidth="1"/>
    <col min="2841" max="2841" width="11" style="7" customWidth="1"/>
    <col min="2842" max="2842" width="7.85546875" style="7" customWidth="1"/>
    <col min="2843" max="2843" width="8" style="7" customWidth="1"/>
    <col min="2844" max="2846" width="6.7109375" style="7" customWidth="1"/>
    <col min="2847" max="3072" width="9.140625" style="7"/>
    <col min="3073" max="3073" width="6.7109375" style="7" customWidth="1"/>
    <col min="3074" max="3074" width="26" style="7" customWidth="1"/>
    <col min="3075" max="3076" width="6.7109375" style="7" customWidth="1"/>
    <col min="3077" max="3077" width="10.42578125" style="7" customWidth="1"/>
    <col min="3078" max="3078" width="9.42578125" style="7" customWidth="1"/>
    <col min="3079" max="3079" width="10.42578125" style="7" customWidth="1"/>
    <col min="3080" max="3080" width="9.42578125" style="7" bestFit="1" customWidth="1"/>
    <col min="3081" max="3081" width="9.42578125" style="7" customWidth="1"/>
    <col min="3082" max="3083" width="10.5703125" style="7" customWidth="1"/>
    <col min="3084" max="3085" width="11.28515625" style="7" customWidth="1"/>
    <col min="3086" max="3086" width="9.42578125" style="7" customWidth="1"/>
    <col min="3087" max="3087" width="10" style="7" customWidth="1"/>
    <col min="3088" max="3088" width="10.7109375" style="7" customWidth="1"/>
    <col min="3089" max="3089" width="6.7109375" style="7" customWidth="1"/>
    <col min="3090" max="3090" width="9.140625" style="7"/>
    <col min="3091" max="3091" width="9.5703125" style="7" customWidth="1"/>
    <col min="3092" max="3092" width="9" style="7" customWidth="1"/>
    <col min="3093" max="3093" width="11.140625" style="7" customWidth="1"/>
    <col min="3094" max="3094" width="11.28515625" style="7" customWidth="1"/>
    <col min="3095" max="3095" width="10.42578125" style="7" customWidth="1"/>
    <col min="3096" max="3096" width="11.85546875" style="7" customWidth="1"/>
    <col min="3097" max="3097" width="11" style="7" customWidth="1"/>
    <col min="3098" max="3098" width="7.85546875" style="7" customWidth="1"/>
    <col min="3099" max="3099" width="8" style="7" customWidth="1"/>
    <col min="3100" max="3102" width="6.7109375" style="7" customWidth="1"/>
    <col min="3103" max="3328" width="9.140625" style="7"/>
    <col min="3329" max="3329" width="6.7109375" style="7" customWidth="1"/>
    <col min="3330" max="3330" width="26" style="7" customWidth="1"/>
    <col min="3331" max="3332" width="6.7109375" style="7" customWidth="1"/>
    <col min="3333" max="3333" width="10.42578125" style="7" customWidth="1"/>
    <col min="3334" max="3334" width="9.42578125" style="7" customWidth="1"/>
    <col min="3335" max="3335" width="10.42578125" style="7" customWidth="1"/>
    <col min="3336" max="3336" width="9.42578125" style="7" bestFit="1" customWidth="1"/>
    <col min="3337" max="3337" width="9.42578125" style="7" customWidth="1"/>
    <col min="3338" max="3339" width="10.5703125" style="7" customWidth="1"/>
    <col min="3340" max="3341" width="11.28515625" style="7" customWidth="1"/>
    <col min="3342" max="3342" width="9.42578125" style="7" customWidth="1"/>
    <col min="3343" max="3343" width="10" style="7" customWidth="1"/>
    <col min="3344" max="3344" width="10.7109375" style="7" customWidth="1"/>
    <col min="3345" max="3345" width="6.7109375" style="7" customWidth="1"/>
    <col min="3346" max="3346" width="9.140625" style="7"/>
    <col min="3347" max="3347" width="9.5703125" style="7" customWidth="1"/>
    <col min="3348" max="3348" width="9" style="7" customWidth="1"/>
    <col min="3349" max="3349" width="11.140625" style="7" customWidth="1"/>
    <col min="3350" max="3350" width="11.28515625" style="7" customWidth="1"/>
    <col min="3351" max="3351" width="10.42578125" style="7" customWidth="1"/>
    <col min="3352" max="3352" width="11.85546875" style="7" customWidth="1"/>
    <col min="3353" max="3353" width="11" style="7" customWidth="1"/>
    <col min="3354" max="3354" width="7.85546875" style="7" customWidth="1"/>
    <col min="3355" max="3355" width="8" style="7" customWidth="1"/>
    <col min="3356" max="3358" width="6.7109375" style="7" customWidth="1"/>
    <col min="3359" max="3584" width="9.140625" style="7"/>
    <col min="3585" max="3585" width="6.7109375" style="7" customWidth="1"/>
    <col min="3586" max="3586" width="26" style="7" customWidth="1"/>
    <col min="3587" max="3588" width="6.7109375" style="7" customWidth="1"/>
    <col min="3589" max="3589" width="10.42578125" style="7" customWidth="1"/>
    <col min="3590" max="3590" width="9.42578125" style="7" customWidth="1"/>
    <col min="3591" max="3591" width="10.42578125" style="7" customWidth="1"/>
    <col min="3592" max="3592" width="9.42578125" style="7" bestFit="1" customWidth="1"/>
    <col min="3593" max="3593" width="9.42578125" style="7" customWidth="1"/>
    <col min="3594" max="3595" width="10.5703125" style="7" customWidth="1"/>
    <col min="3596" max="3597" width="11.28515625" style="7" customWidth="1"/>
    <col min="3598" max="3598" width="9.42578125" style="7" customWidth="1"/>
    <col min="3599" max="3599" width="10" style="7" customWidth="1"/>
    <col min="3600" max="3600" width="10.7109375" style="7" customWidth="1"/>
    <col min="3601" max="3601" width="6.7109375" style="7" customWidth="1"/>
    <col min="3602" max="3602" width="9.140625" style="7"/>
    <col min="3603" max="3603" width="9.5703125" style="7" customWidth="1"/>
    <col min="3604" max="3604" width="9" style="7" customWidth="1"/>
    <col min="3605" max="3605" width="11.140625" style="7" customWidth="1"/>
    <col min="3606" max="3606" width="11.28515625" style="7" customWidth="1"/>
    <col min="3607" max="3607" width="10.42578125" style="7" customWidth="1"/>
    <col min="3608" max="3608" width="11.85546875" style="7" customWidth="1"/>
    <col min="3609" max="3609" width="11" style="7" customWidth="1"/>
    <col min="3610" max="3610" width="7.85546875" style="7" customWidth="1"/>
    <col min="3611" max="3611" width="8" style="7" customWidth="1"/>
    <col min="3612" max="3614" width="6.7109375" style="7" customWidth="1"/>
    <col min="3615" max="3840" width="9.140625" style="7"/>
    <col min="3841" max="3841" width="6.7109375" style="7" customWidth="1"/>
    <col min="3842" max="3842" width="26" style="7" customWidth="1"/>
    <col min="3843" max="3844" width="6.7109375" style="7" customWidth="1"/>
    <col min="3845" max="3845" width="10.42578125" style="7" customWidth="1"/>
    <col min="3846" max="3846" width="9.42578125" style="7" customWidth="1"/>
    <col min="3847" max="3847" width="10.42578125" style="7" customWidth="1"/>
    <col min="3848" max="3848" width="9.42578125" style="7" bestFit="1" customWidth="1"/>
    <col min="3849" max="3849" width="9.42578125" style="7" customWidth="1"/>
    <col min="3850" max="3851" width="10.5703125" style="7" customWidth="1"/>
    <col min="3852" max="3853" width="11.28515625" style="7" customWidth="1"/>
    <col min="3854" max="3854" width="9.42578125" style="7" customWidth="1"/>
    <col min="3855" max="3855" width="10" style="7" customWidth="1"/>
    <col min="3856" max="3856" width="10.7109375" style="7" customWidth="1"/>
    <col min="3857" max="3857" width="6.7109375" style="7" customWidth="1"/>
    <col min="3858" max="3858" width="9.140625" style="7"/>
    <col min="3859" max="3859" width="9.5703125" style="7" customWidth="1"/>
    <col min="3860" max="3860" width="9" style="7" customWidth="1"/>
    <col min="3861" max="3861" width="11.140625" style="7" customWidth="1"/>
    <col min="3862" max="3862" width="11.28515625" style="7" customWidth="1"/>
    <col min="3863" max="3863" width="10.42578125" style="7" customWidth="1"/>
    <col min="3864" max="3864" width="11.85546875" style="7" customWidth="1"/>
    <col min="3865" max="3865" width="11" style="7" customWidth="1"/>
    <col min="3866" max="3866" width="7.85546875" style="7" customWidth="1"/>
    <col min="3867" max="3867" width="8" style="7" customWidth="1"/>
    <col min="3868" max="3870" width="6.7109375" style="7" customWidth="1"/>
    <col min="3871" max="4096" width="9.140625" style="7"/>
    <col min="4097" max="4097" width="6.7109375" style="7" customWidth="1"/>
    <col min="4098" max="4098" width="26" style="7" customWidth="1"/>
    <col min="4099" max="4100" width="6.7109375" style="7" customWidth="1"/>
    <col min="4101" max="4101" width="10.42578125" style="7" customWidth="1"/>
    <col min="4102" max="4102" width="9.42578125" style="7" customWidth="1"/>
    <col min="4103" max="4103" width="10.42578125" style="7" customWidth="1"/>
    <col min="4104" max="4104" width="9.42578125" style="7" bestFit="1" customWidth="1"/>
    <col min="4105" max="4105" width="9.42578125" style="7" customWidth="1"/>
    <col min="4106" max="4107" width="10.5703125" style="7" customWidth="1"/>
    <col min="4108" max="4109" width="11.28515625" style="7" customWidth="1"/>
    <col min="4110" max="4110" width="9.42578125" style="7" customWidth="1"/>
    <col min="4111" max="4111" width="10" style="7" customWidth="1"/>
    <col min="4112" max="4112" width="10.7109375" style="7" customWidth="1"/>
    <col min="4113" max="4113" width="6.7109375" style="7" customWidth="1"/>
    <col min="4114" max="4114" width="9.140625" style="7"/>
    <col min="4115" max="4115" width="9.5703125" style="7" customWidth="1"/>
    <col min="4116" max="4116" width="9" style="7" customWidth="1"/>
    <col min="4117" max="4117" width="11.140625" style="7" customWidth="1"/>
    <col min="4118" max="4118" width="11.28515625" style="7" customWidth="1"/>
    <col min="4119" max="4119" width="10.42578125" style="7" customWidth="1"/>
    <col min="4120" max="4120" width="11.85546875" style="7" customWidth="1"/>
    <col min="4121" max="4121" width="11" style="7" customWidth="1"/>
    <col min="4122" max="4122" width="7.85546875" style="7" customWidth="1"/>
    <col min="4123" max="4123" width="8" style="7" customWidth="1"/>
    <col min="4124" max="4126" width="6.7109375" style="7" customWidth="1"/>
    <col min="4127" max="4352" width="9.140625" style="7"/>
    <col min="4353" max="4353" width="6.7109375" style="7" customWidth="1"/>
    <col min="4354" max="4354" width="26" style="7" customWidth="1"/>
    <col min="4355" max="4356" width="6.7109375" style="7" customWidth="1"/>
    <col min="4357" max="4357" width="10.42578125" style="7" customWidth="1"/>
    <col min="4358" max="4358" width="9.42578125" style="7" customWidth="1"/>
    <col min="4359" max="4359" width="10.42578125" style="7" customWidth="1"/>
    <col min="4360" max="4360" width="9.42578125" style="7" bestFit="1" customWidth="1"/>
    <col min="4361" max="4361" width="9.42578125" style="7" customWidth="1"/>
    <col min="4362" max="4363" width="10.5703125" style="7" customWidth="1"/>
    <col min="4364" max="4365" width="11.28515625" style="7" customWidth="1"/>
    <col min="4366" max="4366" width="9.42578125" style="7" customWidth="1"/>
    <col min="4367" max="4367" width="10" style="7" customWidth="1"/>
    <col min="4368" max="4368" width="10.7109375" style="7" customWidth="1"/>
    <col min="4369" max="4369" width="6.7109375" style="7" customWidth="1"/>
    <col min="4370" max="4370" width="9.140625" style="7"/>
    <col min="4371" max="4371" width="9.5703125" style="7" customWidth="1"/>
    <col min="4372" max="4372" width="9" style="7" customWidth="1"/>
    <col min="4373" max="4373" width="11.140625" style="7" customWidth="1"/>
    <col min="4374" max="4374" width="11.28515625" style="7" customWidth="1"/>
    <col min="4375" max="4375" width="10.42578125" style="7" customWidth="1"/>
    <col min="4376" max="4376" width="11.85546875" style="7" customWidth="1"/>
    <col min="4377" max="4377" width="11" style="7" customWidth="1"/>
    <col min="4378" max="4378" width="7.85546875" style="7" customWidth="1"/>
    <col min="4379" max="4379" width="8" style="7" customWidth="1"/>
    <col min="4380" max="4382" width="6.7109375" style="7" customWidth="1"/>
    <col min="4383" max="4608" width="9.140625" style="7"/>
    <col min="4609" max="4609" width="6.7109375" style="7" customWidth="1"/>
    <col min="4610" max="4610" width="26" style="7" customWidth="1"/>
    <col min="4611" max="4612" width="6.7109375" style="7" customWidth="1"/>
    <col min="4613" max="4613" width="10.42578125" style="7" customWidth="1"/>
    <col min="4614" max="4614" width="9.42578125" style="7" customWidth="1"/>
    <col min="4615" max="4615" width="10.42578125" style="7" customWidth="1"/>
    <col min="4616" max="4616" width="9.42578125" style="7" bestFit="1" customWidth="1"/>
    <col min="4617" max="4617" width="9.42578125" style="7" customWidth="1"/>
    <col min="4618" max="4619" width="10.5703125" style="7" customWidth="1"/>
    <col min="4620" max="4621" width="11.28515625" style="7" customWidth="1"/>
    <col min="4622" max="4622" width="9.42578125" style="7" customWidth="1"/>
    <col min="4623" max="4623" width="10" style="7" customWidth="1"/>
    <col min="4624" max="4624" width="10.7109375" style="7" customWidth="1"/>
    <col min="4625" max="4625" width="6.7109375" style="7" customWidth="1"/>
    <col min="4626" max="4626" width="9.140625" style="7"/>
    <col min="4627" max="4627" width="9.5703125" style="7" customWidth="1"/>
    <col min="4628" max="4628" width="9" style="7" customWidth="1"/>
    <col min="4629" max="4629" width="11.140625" style="7" customWidth="1"/>
    <col min="4630" max="4630" width="11.28515625" style="7" customWidth="1"/>
    <col min="4631" max="4631" width="10.42578125" style="7" customWidth="1"/>
    <col min="4632" max="4632" width="11.85546875" style="7" customWidth="1"/>
    <col min="4633" max="4633" width="11" style="7" customWidth="1"/>
    <col min="4634" max="4634" width="7.85546875" style="7" customWidth="1"/>
    <col min="4635" max="4635" width="8" style="7" customWidth="1"/>
    <col min="4636" max="4638" width="6.7109375" style="7" customWidth="1"/>
    <col min="4639" max="4864" width="9.140625" style="7"/>
    <col min="4865" max="4865" width="6.7109375" style="7" customWidth="1"/>
    <col min="4866" max="4866" width="26" style="7" customWidth="1"/>
    <col min="4867" max="4868" width="6.7109375" style="7" customWidth="1"/>
    <col min="4869" max="4869" width="10.42578125" style="7" customWidth="1"/>
    <col min="4870" max="4870" width="9.42578125" style="7" customWidth="1"/>
    <col min="4871" max="4871" width="10.42578125" style="7" customWidth="1"/>
    <col min="4872" max="4872" width="9.42578125" style="7" bestFit="1" customWidth="1"/>
    <col min="4873" max="4873" width="9.42578125" style="7" customWidth="1"/>
    <col min="4874" max="4875" width="10.5703125" style="7" customWidth="1"/>
    <col min="4876" max="4877" width="11.28515625" style="7" customWidth="1"/>
    <col min="4878" max="4878" width="9.42578125" style="7" customWidth="1"/>
    <col min="4879" max="4879" width="10" style="7" customWidth="1"/>
    <col min="4880" max="4880" width="10.7109375" style="7" customWidth="1"/>
    <col min="4881" max="4881" width="6.7109375" style="7" customWidth="1"/>
    <col min="4882" max="4882" width="9.140625" style="7"/>
    <col min="4883" max="4883" width="9.5703125" style="7" customWidth="1"/>
    <col min="4884" max="4884" width="9" style="7" customWidth="1"/>
    <col min="4885" max="4885" width="11.140625" style="7" customWidth="1"/>
    <col min="4886" max="4886" width="11.28515625" style="7" customWidth="1"/>
    <col min="4887" max="4887" width="10.42578125" style="7" customWidth="1"/>
    <col min="4888" max="4888" width="11.85546875" style="7" customWidth="1"/>
    <col min="4889" max="4889" width="11" style="7" customWidth="1"/>
    <col min="4890" max="4890" width="7.85546875" style="7" customWidth="1"/>
    <col min="4891" max="4891" width="8" style="7" customWidth="1"/>
    <col min="4892" max="4894" width="6.7109375" style="7" customWidth="1"/>
    <col min="4895" max="5120" width="9.140625" style="7"/>
    <col min="5121" max="5121" width="6.7109375" style="7" customWidth="1"/>
    <col min="5122" max="5122" width="26" style="7" customWidth="1"/>
    <col min="5123" max="5124" width="6.7109375" style="7" customWidth="1"/>
    <col min="5125" max="5125" width="10.42578125" style="7" customWidth="1"/>
    <col min="5126" max="5126" width="9.42578125" style="7" customWidth="1"/>
    <col min="5127" max="5127" width="10.42578125" style="7" customWidth="1"/>
    <col min="5128" max="5128" width="9.42578125" style="7" bestFit="1" customWidth="1"/>
    <col min="5129" max="5129" width="9.42578125" style="7" customWidth="1"/>
    <col min="5130" max="5131" width="10.5703125" style="7" customWidth="1"/>
    <col min="5132" max="5133" width="11.28515625" style="7" customWidth="1"/>
    <col min="5134" max="5134" width="9.42578125" style="7" customWidth="1"/>
    <col min="5135" max="5135" width="10" style="7" customWidth="1"/>
    <col min="5136" max="5136" width="10.7109375" style="7" customWidth="1"/>
    <col min="5137" max="5137" width="6.7109375" style="7" customWidth="1"/>
    <col min="5138" max="5138" width="9.140625" style="7"/>
    <col min="5139" max="5139" width="9.5703125" style="7" customWidth="1"/>
    <col min="5140" max="5140" width="9" style="7" customWidth="1"/>
    <col min="5141" max="5141" width="11.140625" style="7" customWidth="1"/>
    <col min="5142" max="5142" width="11.28515625" style="7" customWidth="1"/>
    <col min="5143" max="5143" width="10.42578125" style="7" customWidth="1"/>
    <col min="5144" max="5144" width="11.85546875" style="7" customWidth="1"/>
    <col min="5145" max="5145" width="11" style="7" customWidth="1"/>
    <col min="5146" max="5146" width="7.85546875" style="7" customWidth="1"/>
    <col min="5147" max="5147" width="8" style="7" customWidth="1"/>
    <col min="5148" max="5150" width="6.7109375" style="7" customWidth="1"/>
    <col min="5151" max="5376" width="9.140625" style="7"/>
    <col min="5377" max="5377" width="6.7109375" style="7" customWidth="1"/>
    <col min="5378" max="5378" width="26" style="7" customWidth="1"/>
    <col min="5379" max="5380" width="6.7109375" style="7" customWidth="1"/>
    <col min="5381" max="5381" width="10.42578125" style="7" customWidth="1"/>
    <col min="5382" max="5382" width="9.42578125" style="7" customWidth="1"/>
    <col min="5383" max="5383" width="10.42578125" style="7" customWidth="1"/>
    <col min="5384" max="5384" width="9.42578125" style="7" bestFit="1" customWidth="1"/>
    <col min="5385" max="5385" width="9.42578125" style="7" customWidth="1"/>
    <col min="5386" max="5387" width="10.5703125" style="7" customWidth="1"/>
    <col min="5388" max="5389" width="11.28515625" style="7" customWidth="1"/>
    <col min="5390" max="5390" width="9.42578125" style="7" customWidth="1"/>
    <col min="5391" max="5391" width="10" style="7" customWidth="1"/>
    <col min="5392" max="5392" width="10.7109375" style="7" customWidth="1"/>
    <col min="5393" max="5393" width="6.7109375" style="7" customWidth="1"/>
    <col min="5394" max="5394" width="9.140625" style="7"/>
    <col min="5395" max="5395" width="9.5703125" style="7" customWidth="1"/>
    <col min="5396" max="5396" width="9" style="7" customWidth="1"/>
    <col min="5397" max="5397" width="11.140625" style="7" customWidth="1"/>
    <col min="5398" max="5398" width="11.28515625" style="7" customWidth="1"/>
    <col min="5399" max="5399" width="10.42578125" style="7" customWidth="1"/>
    <col min="5400" max="5400" width="11.85546875" style="7" customWidth="1"/>
    <col min="5401" max="5401" width="11" style="7" customWidth="1"/>
    <col min="5402" max="5402" width="7.85546875" style="7" customWidth="1"/>
    <col min="5403" max="5403" width="8" style="7" customWidth="1"/>
    <col min="5404" max="5406" width="6.7109375" style="7" customWidth="1"/>
    <col min="5407" max="5632" width="9.140625" style="7"/>
    <col min="5633" max="5633" width="6.7109375" style="7" customWidth="1"/>
    <col min="5634" max="5634" width="26" style="7" customWidth="1"/>
    <col min="5635" max="5636" width="6.7109375" style="7" customWidth="1"/>
    <col min="5637" max="5637" width="10.42578125" style="7" customWidth="1"/>
    <col min="5638" max="5638" width="9.42578125" style="7" customWidth="1"/>
    <col min="5639" max="5639" width="10.42578125" style="7" customWidth="1"/>
    <col min="5640" max="5640" width="9.42578125" style="7" bestFit="1" customWidth="1"/>
    <col min="5641" max="5641" width="9.42578125" style="7" customWidth="1"/>
    <col min="5642" max="5643" width="10.5703125" style="7" customWidth="1"/>
    <col min="5644" max="5645" width="11.28515625" style="7" customWidth="1"/>
    <col min="5646" max="5646" width="9.42578125" style="7" customWidth="1"/>
    <col min="5647" max="5647" width="10" style="7" customWidth="1"/>
    <col min="5648" max="5648" width="10.7109375" style="7" customWidth="1"/>
    <col min="5649" max="5649" width="6.7109375" style="7" customWidth="1"/>
    <col min="5650" max="5650" width="9.140625" style="7"/>
    <col min="5651" max="5651" width="9.5703125" style="7" customWidth="1"/>
    <col min="5652" max="5652" width="9" style="7" customWidth="1"/>
    <col min="5653" max="5653" width="11.140625" style="7" customWidth="1"/>
    <col min="5654" max="5654" width="11.28515625" style="7" customWidth="1"/>
    <col min="5655" max="5655" width="10.42578125" style="7" customWidth="1"/>
    <col min="5656" max="5656" width="11.85546875" style="7" customWidth="1"/>
    <col min="5657" max="5657" width="11" style="7" customWidth="1"/>
    <col min="5658" max="5658" width="7.85546875" style="7" customWidth="1"/>
    <col min="5659" max="5659" width="8" style="7" customWidth="1"/>
    <col min="5660" max="5662" width="6.7109375" style="7" customWidth="1"/>
    <col min="5663" max="5888" width="9.140625" style="7"/>
    <col min="5889" max="5889" width="6.7109375" style="7" customWidth="1"/>
    <col min="5890" max="5890" width="26" style="7" customWidth="1"/>
    <col min="5891" max="5892" width="6.7109375" style="7" customWidth="1"/>
    <col min="5893" max="5893" width="10.42578125" style="7" customWidth="1"/>
    <col min="5894" max="5894" width="9.42578125" style="7" customWidth="1"/>
    <col min="5895" max="5895" width="10.42578125" style="7" customWidth="1"/>
    <col min="5896" max="5896" width="9.42578125" style="7" bestFit="1" customWidth="1"/>
    <col min="5897" max="5897" width="9.42578125" style="7" customWidth="1"/>
    <col min="5898" max="5899" width="10.5703125" style="7" customWidth="1"/>
    <col min="5900" max="5901" width="11.28515625" style="7" customWidth="1"/>
    <col min="5902" max="5902" width="9.42578125" style="7" customWidth="1"/>
    <col min="5903" max="5903" width="10" style="7" customWidth="1"/>
    <col min="5904" max="5904" width="10.7109375" style="7" customWidth="1"/>
    <col min="5905" max="5905" width="6.7109375" style="7" customWidth="1"/>
    <col min="5906" max="5906" width="9.140625" style="7"/>
    <col min="5907" max="5907" width="9.5703125" style="7" customWidth="1"/>
    <col min="5908" max="5908" width="9" style="7" customWidth="1"/>
    <col min="5909" max="5909" width="11.140625" style="7" customWidth="1"/>
    <col min="5910" max="5910" width="11.28515625" style="7" customWidth="1"/>
    <col min="5911" max="5911" width="10.42578125" style="7" customWidth="1"/>
    <col min="5912" max="5912" width="11.85546875" style="7" customWidth="1"/>
    <col min="5913" max="5913" width="11" style="7" customWidth="1"/>
    <col min="5914" max="5914" width="7.85546875" style="7" customWidth="1"/>
    <col min="5915" max="5915" width="8" style="7" customWidth="1"/>
    <col min="5916" max="5918" width="6.7109375" style="7" customWidth="1"/>
    <col min="5919" max="6144" width="9.140625" style="7"/>
    <col min="6145" max="6145" width="6.7109375" style="7" customWidth="1"/>
    <col min="6146" max="6146" width="26" style="7" customWidth="1"/>
    <col min="6147" max="6148" width="6.7109375" style="7" customWidth="1"/>
    <col min="6149" max="6149" width="10.42578125" style="7" customWidth="1"/>
    <col min="6150" max="6150" width="9.42578125" style="7" customWidth="1"/>
    <col min="6151" max="6151" width="10.42578125" style="7" customWidth="1"/>
    <col min="6152" max="6152" width="9.42578125" style="7" bestFit="1" customWidth="1"/>
    <col min="6153" max="6153" width="9.42578125" style="7" customWidth="1"/>
    <col min="6154" max="6155" width="10.5703125" style="7" customWidth="1"/>
    <col min="6156" max="6157" width="11.28515625" style="7" customWidth="1"/>
    <col min="6158" max="6158" width="9.42578125" style="7" customWidth="1"/>
    <col min="6159" max="6159" width="10" style="7" customWidth="1"/>
    <col min="6160" max="6160" width="10.7109375" style="7" customWidth="1"/>
    <col min="6161" max="6161" width="6.7109375" style="7" customWidth="1"/>
    <col min="6162" max="6162" width="9.140625" style="7"/>
    <col min="6163" max="6163" width="9.5703125" style="7" customWidth="1"/>
    <col min="6164" max="6164" width="9" style="7" customWidth="1"/>
    <col min="6165" max="6165" width="11.140625" style="7" customWidth="1"/>
    <col min="6166" max="6166" width="11.28515625" style="7" customWidth="1"/>
    <col min="6167" max="6167" width="10.42578125" style="7" customWidth="1"/>
    <col min="6168" max="6168" width="11.85546875" style="7" customWidth="1"/>
    <col min="6169" max="6169" width="11" style="7" customWidth="1"/>
    <col min="6170" max="6170" width="7.85546875" style="7" customWidth="1"/>
    <col min="6171" max="6171" width="8" style="7" customWidth="1"/>
    <col min="6172" max="6174" width="6.7109375" style="7" customWidth="1"/>
    <col min="6175" max="6400" width="9.140625" style="7"/>
    <col min="6401" max="6401" width="6.7109375" style="7" customWidth="1"/>
    <col min="6402" max="6402" width="26" style="7" customWidth="1"/>
    <col min="6403" max="6404" width="6.7109375" style="7" customWidth="1"/>
    <col min="6405" max="6405" width="10.42578125" style="7" customWidth="1"/>
    <col min="6406" max="6406" width="9.42578125" style="7" customWidth="1"/>
    <col min="6407" max="6407" width="10.42578125" style="7" customWidth="1"/>
    <col min="6408" max="6408" width="9.42578125" style="7" bestFit="1" customWidth="1"/>
    <col min="6409" max="6409" width="9.42578125" style="7" customWidth="1"/>
    <col min="6410" max="6411" width="10.5703125" style="7" customWidth="1"/>
    <col min="6412" max="6413" width="11.28515625" style="7" customWidth="1"/>
    <col min="6414" max="6414" width="9.42578125" style="7" customWidth="1"/>
    <col min="6415" max="6415" width="10" style="7" customWidth="1"/>
    <col min="6416" max="6416" width="10.7109375" style="7" customWidth="1"/>
    <col min="6417" max="6417" width="6.7109375" style="7" customWidth="1"/>
    <col min="6418" max="6418" width="9.140625" style="7"/>
    <col min="6419" max="6419" width="9.5703125" style="7" customWidth="1"/>
    <col min="6420" max="6420" width="9" style="7" customWidth="1"/>
    <col min="6421" max="6421" width="11.140625" style="7" customWidth="1"/>
    <col min="6422" max="6422" width="11.28515625" style="7" customWidth="1"/>
    <col min="6423" max="6423" width="10.42578125" style="7" customWidth="1"/>
    <col min="6424" max="6424" width="11.85546875" style="7" customWidth="1"/>
    <col min="6425" max="6425" width="11" style="7" customWidth="1"/>
    <col min="6426" max="6426" width="7.85546875" style="7" customWidth="1"/>
    <col min="6427" max="6427" width="8" style="7" customWidth="1"/>
    <col min="6428" max="6430" width="6.7109375" style="7" customWidth="1"/>
    <col min="6431" max="6656" width="9.140625" style="7"/>
    <col min="6657" max="6657" width="6.7109375" style="7" customWidth="1"/>
    <col min="6658" max="6658" width="26" style="7" customWidth="1"/>
    <col min="6659" max="6660" width="6.7109375" style="7" customWidth="1"/>
    <col min="6661" max="6661" width="10.42578125" style="7" customWidth="1"/>
    <col min="6662" max="6662" width="9.42578125" style="7" customWidth="1"/>
    <col min="6663" max="6663" width="10.42578125" style="7" customWidth="1"/>
    <col min="6664" max="6664" width="9.42578125" style="7" bestFit="1" customWidth="1"/>
    <col min="6665" max="6665" width="9.42578125" style="7" customWidth="1"/>
    <col min="6666" max="6667" width="10.5703125" style="7" customWidth="1"/>
    <col min="6668" max="6669" width="11.28515625" style="7" customWidth="1"/>
    <col min="6670" max="6670" width="9.42578125" style="7" customWidth="1"/>
    <col min="6671" max="6671" width="10" style="7" customWidth="1"/>
    <col min="6672" max="6672" width="10.7109375" style="7" customWidth="1"/>
    <col min="6673" max="6673" width="6.7109375" style="7" customWidth="1"/>
    <col min="6674" max="6674" width="9.140625" style="7"/>
    <col min="6675" max="6675" width="9.5703125" style="7" customWidth="1"/>
    <col min="6676" max="6676" width="9" style="7" customWidth="1"/>
    <col min="6677" max="6677" width="11.140625" style="7" customWidth="1"/>
    <col min="6678" max="6678" width="11.28515625" style="7" customWidth="1"/>
    <col min="6679" max="6679" width="10.42578125" style="7" customWidth="1"/>
    <col min="6680" max="6680" width="11.85546875" style="7" customWidth="1"/>
    <col min="6681" max="6681" width="11" style="7" customWidth="1"/>
    <col min="6682" max="6682" width="7.85546875" style="7" customWidth="1"/>
    <col min="6683" max="6683" width="8" style="7" customWidth="1"/>
    <col min="6684" max="6686" width="6.7109375" style="7" customWidth="1"/>
    <col min="6687" max="6912" width="9.140625" style="7"/>
    <col min="6913" max="6913" width="6.7109375" style="7" customWidth="1"/>
    <col min="6914" max="6914" width="26" style="7" customWidth="1"/>
    <col min="6915" max="6916" width="6.7109375" style="7" customWidth="1"/>
    <col min="6917" max="6917" width="10.42578125" style="7" customWidth="1"/>
    <col min="6918" max="6918" width="9.42578125" style="7" customWidth="1"/>
    <col min="6919" max="6919" width="10.42578125" style="7" customWidth="1"/>
    <col min="6920" max="6920" width="9.42578125" style="7" bestFit="1" customWidth="1"/>
    <col min="6921" max="6921" width="9.42578125" style="7" customWidth="1"/>
    <col min="6922" max="6923" width="10.5703125" style="7" customWidth="1"/>
    <col min="6924" max="6925" width="11.28515625" style="7" customWidth="1"/>
    <col min="6926" max="6926" width="9.42578125" style="7" customWidth="1"/>
    <col min="6927" max="6927" width="10" style="7" customWidth="1"/>
    <col min="6928" max="6928" width="10.7109375" style="7" customWidth="1"/>
    <col min="6929" max="6929" width="6.7109375" style="7" customWidth="1"/>
    <col min="6930" max="6930" width="9.140625" style="7"/>
    <col min="6931" max="6931" width="9.5703125" style="7" customWidth="1"/>
    <col min="6932" max="6932" width="9" style="7" customWidth="1"/>
    <col min="6933" max="6933" width="11.140625" style="7" customWidth="1"/>
    <col min="6934" max="6934" width="11.28515625" style="7" customWidth="1"/>
    <col min="6935" max="6935" width="10.42578125" style="7" customWidth="1"/>
    <col min="6936" max="6936" width="11.85546875" style="7" customWidth="1"/>
    <col min="6937" max="6937" width="11" style="7" customWidth="1"/>
    <col min="6938" max="6938" width="7.85546875" style="7" customWidth="1"/>
    <col min="6939" max="6939" width="8" style="7" customWidth="1"/>
    <col min="6940" max="6942" width="6.7109375" style="7" customWidth="1"/>
    <col min="6943" max="7168" width="9.140625" style="7"/>
    <col min="7169" max="7169" width="6.7109375" style="7" customWidth="1"/>
    <col min="7170" max="7170" width="26" style="7" customWidth="1"/>
    <col min="7171" max="7172" width="6.7109375" style="7" customWidth="1"/>
    <col min="7173" max="7173" width="10.42578125" style="7" customWidth="1"/>
    <col min="7174" max="7174" width="9.42578125" style="7" customWidth="1"/>
    <col min="7175" max="7175" width="10.42578125" style="7" customWidth="1"/>
    <col min="7176" max="7176" width="9.42578125" style="7" bestFit="1" customWidth="1"/>
    <col min="7177" max="7177" width="9.42578125" style="7" customWidth="1"/>
    <col min="7178" max="7179" width="10.5703125" style="7" customWidth="1"/>
    <col min="7180" max="7181" width="11.28515625" style="7" customWidth="1"/>
    <col min="7182" max="7182" width="9.42578125" style="7" customWidth="1"/>
    <col min="7183" max="7183" width="10" style="7" customWidth="1"/>
    <col min="7184" max="7184" width="10.7109375" style="7" customWidth="1"/>
    <col min="7185" max="7185" width="6.7109375" style="7" customWidth="1"/>
    <col min="7186" max="7186" width="9.140625" style="7"/>
    <col min="7187" max="7187" width="9.5703125" style="7" customWidth="1"/>
    <col min="7188" max="7188" width="9" style="7" customWidth="1"/>
    <col min="7189" max="7189" width="11.140625" style="7" customWidth="1"/>
    <col min="7190" max="7190" width="11.28515625" style="7" customWidth="1"/>
    <col min="7191" max="7191" width="10.42578125" style="7" customWidth="1"/>
    <col min="7192" max="7192" width="11.85546875" style="7" customWidth="1"/>
    <col min="7193" max="7193" width="11" style="7" customWidth="1"/>
    <col min="7194" max="7194" width="7.85546875" style="7" customWidth="1"/>
    <col min="7195" max="7195" width="8" style="7" customWidth="1"/>
    <col min="7196" max="7198" width="6.7109375" style="7" customWidth="1"/>
    <col min="7199" max="7424" width="9.140625" style="7"/>
    <col min="7425" max="7425" width="6.7109375" style="7" customWidth="1"/>
    <col min="7426" max="7426" width="26" style="7" customWidth="1"/>
    <col min="7427" max="7428" width="6.7109375" style="7" customWidth="1"/>
    <col min="7429" max="7429" width="10.42578125" style="7" customWidth="1"/>
    <col min="7430" max="7430" width="9.42578125" style="7" customWidth="1"/>
    <col min="7431" max="7431" width="10.42578125" style="7" customWidth="1"/>
    <col min="7432" max="7432" width="9.42578125" style="7" bestFit="1" customWidth="1"/>
    <col min="7433" max="7433" width="9.42578125" style="7" customWidth="1"/>
    <col min="7434" max="7435" width="10.5703125" style="7" customWidth="1"/>
    <col min="7436" max="7437" width="11.28515625" style="7" customWidth="1"/>
    <col min="7438" max="7438" width="9.42578125" style="7" customWidth="1"/>
    <col min="7439" max="7439" width="10" style="7" customWidth="1"/>
    <col min="7440" max="7440" width="10.7109375" style="7" customWidth="1"/>
    <col min="7441" max="7441" width="6.7109375" style="7" customWidth="1"/>
    <col min="7442" max="7442" width="9.140625" style="7"/>
    <col min="7443" max="7443" width="9.5703125" style="7" customWidth="1"/>
    <col min="7444" max="7444" width="9" style="7" customWidth="1"/>
    <col min="7445" max="7445" width="11.140625" style="7" customWidth="1"/>
    <col min="7446" max="7446" width="11.28515625" style="7" customWidth="1"/>
    <col min="7447" max="7447" width="10.42578125" style="7" customWidth="1"/>
    <col min="7448" max="7448" width="11.85546875" style="7" customWidth="1"/>
    <col min="7449" max="7449" width="11" style="7" customWidth="1"/>
    <col min="7450" max="7450" width="7.85546875" style="7" customWidth="1"/>
    <col min="7451" max="7451" width="8" style="7" customWidth="1"/>
    <col min="7452" max="7454" width="6.7109375" style="7" customWidth="1"/>
    <col min="7455" max="7680" width="9.140625" style="7"/>
    <col min="7681" max="7681" width="6.7109375" style="7" customWidth="1"/>
    <col min="7682" max="7682" width="26" style="7" customWidth="1"/>
    <col min="7683" max="7684" width="6.7109375" style="7" customWidth="1"/>
    <col min="7685" max="7685" width="10.42578125" style="7" customWidth="1"/>
    <col min="7686" max="7686" width="9.42578125" style="7" customWidth="1"/>
    <col min="7687" max="7687" width="10.42578125" style="7" customWidth="1"/>
    <col min="7688" max="7688" width="9.42578125" style="7" bestFit="1" customWidth="1"/>
    <col min="7689" max="7689" width="9.42578125" style="7" customWidth="1"/>
    <col min="7690" max="7691" width="10.5703125" style="7" customWidth="1"/>
    <col min="7692" max="7693" width="11.28515625" style="7" customWidth="1"/>
    <col min="7694" max="7694" width="9.42578125" style="7" customWidth="1"/>
    <col min="7695" max="7695" width="10" style="7" customWidth="1"/>
    <col min="7696" max="7696" width="10.7109375" style="7" customWidth="1"/>
    <col min="7697" max="7697" width="6.7109375" style="7" customWidth="1"/>
    <col min="7698" max="7698" width="9.140625" style="7"/>
    <col min="7699" max="7699" width="9.5703125" style="7" customWidth="1"/>
    <col min="7700" max="7700" width="9" style="7" customWidth="1"/>
    <col min="7701" max="7701" width="11.140625" style="7" customWidth="1"/>
    <col min="7702" max="7702" width="11.28515625" style="7" customWidth="1"/>
    <col min="7703" max="7703" width="10.42578125" style="7" customWidth="1"/>
    <col min="7704" max="7704" width="11.85546875" style="7" customWidth="1"/>
    <col min="7705" max="7705" width="11" style="7" customWidth="1"/>
    <col min="7706" max="7706" width="7.85546875" style="7" customWidth="1"/>
    <col min="7707" max="7707" width="8" style="7" customWidth="1"/>
    <col min="7708" max="7710" width="6.7109375" style="7" customWidth="1"/>
    <col min="7711" max="7936" width="9.140625" style="7"/>
    <col min="7937" max="7937" width="6.7109375" style="7" customWidth="1"/>
    <col min="7938" max="7938" width="26" style="7" customWidth="1"/>
    <col min="7939" max="7940" width="6.7109375" style="7" customWidth="1"/>
    <col min="7941" max="7941" width="10.42578125" style="7" customWidth="1"/>
    <col min="7942" max="7942" width="9.42578125" style="7" customWidth="1"/>
    <col min="7943" max="7943" width="10.42578125" style="7" customWidth="1"/>
    <col min="7944" max="7944" width="9.42578125" style="7" bestFit="1" customWidth="1"/>
    <col min="7945" max="7945" width="9.42578125" style="7" customWidth="1"/>
    <col min="7946" max="7947" width="10.5703125" style="7" customWidth="1"/>
    <col min="7948" max="7949" width="11.28515625" style="7" customWidth="1"/>
    <col min="7950" max="7950" width="9.42578125" style="7" customWidth="1"/>
    <col min="7951" max="7951" width="10" style="7" customWidth="1"/>
    <col min="7952" max="7952" width="10.7109375" style="7" customWidth="1"/>
    <col min="7953" max="7953" width="6.7109375" style="7" customWidth="1"/>
    <col min="7954" max="7954" width="9.140625" style="7"/>
    <col min="7955" max="7955" width="9.5703125" style="7" customWidth="1"/>
    <col min="7956" max="7956" width="9" style="7" customWidth="1"/>
    <col min="7957" max="7957" width="11.140625" style="7" customWidth="1"/>
    <col min="7958" max="7958" width="11.28515625" style="7" customWidth="1"/>
    <col min="7959" max="7959" width="10.42578125" style="7" customWidth="1"/>
    <col min="7960" max="7960" width="11.85546875" style="7" customWidth="1"/>
    <col min="7961" max="7961" width="11" style="7" customWidth="1"/>
    <col min="7962" max="7962" width="7.85546875" style="7" customWidth="1"/>
    <col min="7963" max="7963" width="8" style="7" customWidth="1"/>
    <col min="7964" max="7966" width="6.7109375" style="7" customWidth="1"/>
    <col min="7967" max="8192" width="9.140625" style="7"/>
    <col min="8193" max="8193" width="6.7109375" style="7" customWidth="1"/>
    <col min="8194" max="8194" width="26" style="7" customWidth="1"/>
    <col min="8195" max="8196" width="6.7109375" style="7" customWidth="1"/>
    <col min="8197" max="8197" width="10.42578125" style="7" customWidth="1"/>
    <col min="8198" max="8198" width="9.42578125" style="7" customWidth="1"/>
    <col min="8199" max="8199" width="10.42578125" style="7" customWidth="1"/>
    <col min="8200" max="8200" width="9.42578125" style="7" bestFit="1" customWidth="1"/>
    <col min="8201" max="8201" width="9.42578125" style="7" customWidth="1"/>
    <col min="8202" max="8203" width="10.5703125" style="7" customWidth="1"/>
    <col min="8204" max="8205" width="11.28515625" style="7" customWidth="1"/>
    <col min="8206" max="8206" width="9.42578125" style="7" customWidth="1"/>
    <col min="8207" max="8207" width="10" style="7" customWidth="1"/>
    <col min="8208" max="8208" width="10.7109375" style="7" customWidth="1"/>
    <col min="8209" max="8209" width="6.7109375" style="7" customWidth="1"/>
    <col min="8210" max="8210" width="9.140625" style="7"/>
    <col min="8211" max="8211" width="9.5703125" style="7" customWidth="1"/>
    <col min="8212" max="8212" width="9" style="7" customWidth="1"/>
    <col min="8213" max="8213" width="11.140625" style="7" customWidth="1"/>
    <col min="8214" max="8214" width="11.28515625" style="7" customWidth="1"/>
    <col min="8215" max="8215" width="10.42578125" style="7" customWidth="1"/>
    <col min="8216" max="8216" width="11.85546875" style="7" customWidth="1"/>
    <col min="8217" max="8217" width="11" style="7" customWidth="1"/>
    <col min="8218" max="8218" width="7.85546875" style="7" customWidth="1"/>
    <col min="8219" max="8219" width="8" style="7" customWidth="1"/>
    <col min="8220" max="8222" width="6.7109375" style="7" customWidth="1"/>
    <col min="8223" max="8448" width="9.140625" style="7"/>
    <col min="8449" max="8449" width="6.7109375" style="7" customWidth="1"/>
    <col min="8450" max="8450" width="26" style="7" customWidth="1"/>
    <col min="8451" max="8452" width="6.7109375" style="7" customWidth="1"/>
    <col min="8453" max="8453" width="10.42578125" style="7" customWidth="1"/>
    <col min="8454" max="8454" width="9.42578125" style="7" customWidth="1"/>
    <col min="8455" max="8455" width="10.42578125" style="7" customWidth="1"/>
    <col min="8456" max="8456" width="9.42578125" style="7" bestFit="1" customWidth="1"/>
    <col min="8457" max="8457" width="9.42578125" style="7" customWidth="1"/>
    <col min="8458" max="8459" width="10.5703125" style="7" customWidth="1"/>
    <col min="8460" max="8461" width="11.28515625" style="7" customWidth="1"/>
    <col min="8462" max="8462" width="9.42578125" style="7" customWidth="1"/>
    <col min="8463" max="8463" width="10" style="7" customWidth="1"/>
    <col min="8464" max="8464" width="10.7109375" style="7" customWidth="1"/>
    <col min="8465" max="8465" width="6.7109375" style="7" customWidth="1"/>
    <col min="8466" max="8466" width="9.140625" style="7"/>
    <col min="8467" max="8467" width="9.5703125" style="7" customWidth="1"/>
    <col min="8468" max="8468" width="9" style="7" customWidth="1"/>
    <col min="8469" max="8469" width="11.140625" style="7" customWidth="1"/>
    <col min="8470" max="8470" width="11.28515625" style="7" customWidth="1"/>
    <col min="8471" max="8471" width="10.42578125" style="7" customWidth="1"/>
    <col min="8472" max="8472" width="11.85546875" style="7" customWidth="1"/>
    <col min="8473" max="8473" width="11" style="7" customWidth="1"/>
    <col min="8474" max="8474" width="7.85546875" style="7" customWidth="1"/>
    <col min="8475" max="8475" width="8" style="7" customWidth="1"/>
    <col min="8476" max="8478" width="6.7109375" style="7" customWidth="1"/>
    <col min="8479" max="8704" width="9.140625" style="7"/>
    <col min="8705" max="8705" width="6.7109375" style="7" customWidth="1"/>
    <col min="8706" max="8706" width="26" style="7" customWidth="1"/>
    <col min="8707" max="8708" width="6.7109375" style="7" customWidth="1"/>
    <col min="8709" max="8709" width="10.42578125" style="7" customWidth="1"/>
    <col min="8710" max="8710" width="9.42578125" style="7" customWidth="1"/>
    <col min="8711" max="8711" width="10.42578125" style="7" customWidth="1"/>
    <col min="8712" max="8712" width="9.42578125" style="7" bestFit="1" customWidth="1"/>
    <col min="8713" max="8713" width="9.42578125" style="7" customWidth="1"/>
    <col min="8714" max="8715" width="10.5703125" style="7" customWidth="1"/>
    <col min="8716" max="8717" width="11.28515625" style="7" customWidth="1"/>
    <col min="8718" max="8718" width="9.42578125" style="7" customWidth="1"/>
    <col min="8719" max="8719" width="10" style="7" customWidth="1"/>
    <col min="8720" max="8720" width="10.7109375" style="7" customWidth="1"/>
    <col min="8721" max="8721" width="6.7109375" style="7" customWidth="1"/>
    <col min="8722" max="8722" width="9.140625" style="7"/>
    <col min="8723" max="8723" width="9.5703125" style="7" customWidth="1"/>
    <col min="8724" max="8724" width="9" style="7" customWidth="1"/>
    <col min="8725" max="8725" width="11.140625" style="7" customWidth="1"/>
    <col min="8726" max="8726" width="11.28515625" style="7" customWidth="1"/>
    <col min="8727" max="8727" width="10.42578125" style="7" customWidth="1"/>
    <col min="8728" max="8728" width="11.85546875" style="7" customWidth="1"/>
    <col min="8729" max="8729" width="11" style="7" customWidth="1"/>
    <col min="8730" max="8730" width="7.85546875" style="7" customWidth="1"/>
    <col min="8731" max="8731" width="8" style="7" customWidth="1"/>
    <col min="8732" max="8734" width="6.7109375" style="7" customWidth="1"/>
    <col min="8735" max="8960" width="9.140625" style="7"/>
    <col min="8961" max="8961" width="6.7109375" style="7" customWidth="1"/>
    <col min="8962" max="8962" width="26" style="7" customWidth="1"/>
    <col min="8963" max="8964" width="6.7109375" style="7" customWidth="1"/>
    <col min="8965" max="8965" width="10.42578125" style="7" customWidth="1"/>
    <col min="8966" max="8966" width="9.42578125" style="7" customWidth="1"/>
    <col min="8967" max="8967" width="10.42578125" style="7" customWidth="1"/>
    <col min="8968" max="8968" width="9.42578125" style="7" bestFit="1" customWidth="1"/>
    <col min="8969" max="8969" width="9.42578125" style="7" customWidth="1"/>
    <col min="8970" max="8971" width="10.5703125" style="7" customWidth="1"/>
    <col min="8972" max="8973" width="11.28515625" style="7" customWidth="1"/>
    <col min="8974" max="8974" width="9.42578125" style="7" customWidth="1"/>
    <col min="8975" max="8975" width="10" style="7" customWidth="1"/>
    <col min="8976" max="8976" width="10.7109375" style="7" customWidth="1"/>
    <col min="8977" max="8977" width="6.7109375" style="7" customWidth="1"/>
    <col min="8978" max="8978" width="9.140625" style="7"/>
    <col min="8979" max="8979" width="9.5703125" style="7" customWidth="1"/>
    <col min="8980" max="8980" width="9" style="7" customWidth="1"/>
    <col min="8981" max="8981" width="11.140625" style="7" customWidth="1"/>
    <col min="8982" max="8982" width="11.28515625" style="7" customWidth="1"/>
    <col min="8983" max="8983" width="10.42578125" style="7" customWidth="1"/>
    <col min="8984" max="8984" width="11.85546875" style="7" customWidth="1"/>
    <col min="8985" max="8985" width="11" style="7" customWidth="1"/>
    <col min="8986" max="8986" width="7.85546875" style="7" customWidth="1"/>
    <col min="8987" max="8987" width="8" style="7" customWidth="1"/>
    <col min="8988" max="8990" width="6.7109375" style="7" customWidth="1"/>
    <col min="8991" max="9216" width="9.140625" style="7"/>
    <col min="9217" max="9217" width="6.7109375" style="7" customWidth="1"/>
    <col min="9218" max="9218" width="26" style="7" customWidth="1"/>
    <col min="9219" max="9220" width="6.7109375" style="7" customWidth="1"/>
    <col min="9221" max="9221" width="10.42578125" style="7" customWidth="1"/>
    <col min="9222" max="9222" width="9.42578125" style="7" customWidth="1"/>
    <col min="9223" max="9223" width="10.42578125" style="7" customWidth="1"/>
    <col min="9224" max="9224" width="9.42578125" style="7" bestFit="1" customWidth="1"/>
    <col min="9225" max="9225" width="9.42578125" style="7" customWidth="1"/>
    <col min="9226" max="9227" width="10.5703125" style="7" customWidth="1"/>
    <col min="9228" max="9229" width="11.28515625" style="7" customWidth="1"/>
    <col min="9230" max="9230" width="9.42578125" style="7" customWidth="1"/>
    <col min="9231" max="9231" width="10" style="7" customWidth="1"/>
    <col min="9232" max="9232" width="10.7109375" style="7" customWidth="1"/>
    <col min="9233" max="9233" width="6.7109375" style="7" customWidth="1"/>
    <col min="9234" max="9234" width="9.140625" style="7"/>
    <col min="9235" max="9235" width="9.5703125" style="7" customWidth="1"/>
    <col min="9236" max="9236" width="9" style="7" customWidth="1"/>
    <col min="9237" max="9237" width="11.140625" style="7" customWidth="1"/>
    <col min="9238" max="9238" width="11.28515625" style="7" customWidth="1"/>
    <col min="9239" max="9239" width="10.42578125" style="7" customWidth="1"/>
    <col min="9240" max="9240" width="11.85546875" style="7" customWidth="1"/>
    <col min="9241" max="9241" width="11" style="7" customWidth="1"/>
    <col min="9242" max="9242" width="7.85546875" style="7" customWidth="1"/>
    <col min="9243" max="9243" width="8" style="7" customWidth="1"/>
    <col min="9244" max="9246" width="6.7109375" style="7" customWidth="1"/>
    <col min="9247" max="9472" width="9.140625" style="7"/>
    <col min="9473" max="9473" width="6.7109375" style="7" customWidth="1"/>
    <col min="9474" max="9474" width="26" style="7" customWidth="1"/>
    <col min="9475" max="9476" width="6.7109375" style="7" customWidth="1"/>
    <col min="9477" max="9477" width="10.42578125" style="7" customWidth="1"/>
    <col min="9478" max="9478" width="9.42578125" style="7" customWidth="1"/>
    <col min="9479" max="9479" width="10.42578125" style="7" customWidth="1"/>
    <col min="9480" max="9480" width="9.42578125" style="7" bestFit="1" customWidth="1"/>
    <col min="9481" max="9481" width="9.42578125" style="7" customWidth="1"/>
    <col min="9482" max="9483" width="10.5703125" style="7" customWidth="1"/>
    <col min="9484" max="9485" width="11.28515625" style="7" customWidth="1"/>
    <col min="9486" max="9486" width="9.42578125" style="7" customWidth="1"/>
    <col min="9487" max="9487" width="10" style="7" customWidth="1"/>
    <col min="9488" max="9488" width="10.7109375" style="7" customWidth="1"/>
    <col min="9489" max="9489" width="6.7109375" style="7" customWidth="1"/>
    <col min="9490" max="9490" width="9.140625" style="7"/>
    <col min="9491" max="9491" width="9.5703125" style="7" customWidth="1"/>
    <col min="9492" max="9492" width="9" style="7" customWidth="1"/>
    <col min="9493" max="9493" width="11.140625" style="7" customWidth="1"/>
    <col min="9494" max="9494" width="11.28515625" style="7" customWidth="1"/>
    <col min="9495" max="9495" width="10.42578125" style="7" customWidth="1"/>
    <col min="9496" max="9496" width="11.85546875" style="7" customWidth="1"/>
    <col min="9497" max="9497" width="11" style="7" customWidth="1"/>
    <col min="9498" max="9498" width="7.85546875" style="7" customWidth="1"/>
    <col min="9499" max="9499" width="8" style="7" customWidth="1"/>
    <col min="9500" max="9502" width="6.7109375" style="7" customWidth="1"/>
    <col min="9503" max="9728" width="9.140625" style="7"/>
    <col min="9729" max="9729" width="6.7109375" style="7" customWidth="1"/>
    <col min="9730" max="9730" width="26" style="7" customWidth="1"/>
    <col min="9731" max="9732" width="6.7109375" style="7" customWidth="1"/>
    <col min="9733" max="9733" width="10.42578125" style="7" customWidth="1"/>
    <col min="9734" max="9734" width="9.42578125" style="7" customWidth="1"/>
    <col min="9735" max="9735" width="10.42578125" style="7" customWidth="1"/>
    <col min="9736" max="9736" width="9.42578125" style="7" bestFit="1" customWidth="1"/>
    <col min="9737" max="9737" width="9.42578125" style="7" customWidth="1"/>
    <col min="9738" max="9739" width="10.5703125" style="7" customWidth="1"/>
    <col min="9740" max="9741" width="11.28515625" style="7" customWidth="1"/>
    <col min="9742" max="9742" width="9.42578125" style="7" customWidth="1"/>
    <col min="9743" max="9743" width="10" style="7" customWidth="1"/>
    <col min="9744" max="9744" width="10.7109375" style="7" customWidth="1"/>
    <col min="9745" max="9745" width="6.7109375" style="7" customWidth="1"/>
    <col min="9746" max="9746" width="9.140625" style="7"/>
    <col min="9747" max="9747" width="9.5703125" style="7" customWidth="1"/>
    <col min="9748" max="9748" width="9" style="7" customWidth="1"/>
    <col min="9749" max="9749" width="11.140625" style="7" customWidth="1"/>
    <col min="9750" max="9750" width="11.28515625" style="7" customWidth="1"/>
    <col min="9751" max="9751" width="10.42578125" style="7" customWidth="1"/>
    <col min="9752" max="9752" width="11.85546875" style="7" customWidth="1"/>
    <col min="9753" max="9753" width="11" style="7" customWidth="1"/>
    <col min="9754" max="9754" width="7.85546875" style="7" customWidth="1"/>
    <col min="9755" max="9755" width="8" style="7" customWidth="1"/>
    <col min="9756" max="9758" width="6.7109375" style="7" customWidth="1"/>
    <col min="9759" max="9984" width="9.140625" style="7"/>
    <col min="9985" max="9985" width="6.7109375" style="7" customWidth="1"/>
    <col min="9986" max="9986" width="26" style="7" customWidth="1"/>
    <col min="9987" max="9988" width="6.7109375" style="7" customWidth="1"/>
    <col min="9989" max="9989" width="10.42578125" style="7" customWidth="1"/>
    <col min="9990" max="9990" width="9.42578125" style="7" customWidth="1"/>
    <col min="9991" max="9991" width="10.42578125" style="7" customWidth="1"/>
    <col min="9992" max="9992" width="9.42578125" style="7" bestFit="1" customWidth="1"/>
    <col min="9993" max="9993" width="9.42578125" style="7" customWidth="1"/>
    <col min="9994" max="9995" width="10.5703125" style="7" customWidth="1"/>
    <col min="9996" max="9997" width="11.28515625" style="7" customWidth="1"/>
    <col min="9998" max="9998" width="9.42578125" style="7" customWidth="1"/>
    <col min="9999" max="9999" width="10" style="7" customWidth="1"/>
    <col min="10000" max="10000" width="10.7109375" style="7" customWidth="1"/>
    <col min="10001" max="10001" width="6.7109375" style="7" customWidth="1"/>
    <col min="10002" max="10002" width="9.140625" style="7"/>
    <col min="10003" max="10003" width="9.5703125" style="7" customWidth="1"/>
    <col min="10004" max="10004" width="9" style="7" customWidth="1"/>
    <col min="10005" max="10005" width="11.140625" style="7" customWidth="1"/>
    <col min="10006" max="10006" width="11.28515625" style="7" customWidth="1"/>
    <col min="10007" max="10007" width="10.42578125" style="7" customWidth="1"/>
    <col min="10008" max="10008" width="11.85546875" style="7" customWidth="1"/>
    <col min="10009" max="10009" width="11" style="7" customWidth="1"/>
    <col min="10010" max="10010" width="7.85546875" style="7" customWidth="1"/>
    <col min="10011" max="10011" width="8" style="7" customWidth="1"/>
    <col min="10012" max="10014" width="6.7109375" style="7" customWidth="1"/>
    <col min="10015" max="10240" width="9.140625" style="7"/>
    <col min="10241" max="10241" width="6.7109375" style="7" customWidth="1"/>
    <col min="10242" max="10242" width="26" style="7" customWidth="1"/>
    <col min="10243" max="10244" width="6.7109375" style="7" customWidth="1"/>
    <col min="10245" max="10245" width="10.42578125" style="7" customWidth="1"/>
    <col min="10246" max="10246" width="9.42578125" style="7" customWidth="1"/>
    <col min="10247" max="10247" width="10.42578125" style="7" customWidth="1"/>
    <col min="10248" max="10248" width="9.42578125" style="7" bestFit="1" customWidth="1"/>
    <col min="10249" max="10249" width="9.42578125" style="7" customWidth="1"/>
    <col min="10250" max="10251" width="10.5703125" style="7" customWidth="1"/>
    <col min="10252" max="10253" width="11.28515625" style="7" customWidth="1"/>
    <col min="10254" max="10254" width="9.42578125" style="7" customWidth="1"/>
    <col min="10255" max="10255" width="10" style="7" customWidth="1"/>
    <col min="10256" max="10256" width="10.7109375" style="7" customWidth="1"/>
    <col min="10257" max="10257" width="6.7109375" style="7" customWidth="1"/>
    <col min="10258" max="10258" width="9.140625" style="7"/>
    <col min="10259" max="10259" width="9.5703125" style="7" customWidth="1"/>
    <col min="10260" max="10260" width="9" style="7" customWidth="1"/>
    <col min="10261" max="10261" width="11.140625" style="7" customWidth="1"/>
    <col min="10262" max="10262" width="11.28515625" style="7" customWidth="1"/>
    <col min="10263" max="10263" width="10.42578125" style="7" customWidth="1"/>
    <col min="10264" max="10264" width="11.85546875" style="7" customWidth="1"/>
    <col min="10265" max="10265" width="11" style="7" customWidth="1"/>
    <col min="10266" max="10266" width="7.85546875" style="7" customWidth="1"/>
    <col min="10267" max="10267" width="8" style="7" customWidth="1"/>
    <col min="10268" max="10270" width="6.7109375" style="7" customWidth="1"/>
    <col min="10271" max="10496" width="9.140625" style="7"/>
    <col min="10497" max="10497" width="6.7109375" style="7" customWidth="1"/>
    <col min="10498" max="10498" width="26" style="7" customWidth="1"/>
    <col min="10499" max="10500" width="6.7109375" style="7" customWidth="1"/>
    <col min="10501" max="10501" width="10.42578125" style="7" customWidth="1"/>
    <col min="10502" max="10502" width="9.42578125" style="7" customWidth="1"/>
    <col min="10503" max="10503" width="10.42578125" style="7" customWidth="1"/>
    <col min="10504" max="10504" width="9.42578125" style="7" bestFit="1" customWidth="1"/>
    <col min="10505" max="10505" width="9.42578125" style="7" customWidth="1"/>
    <col min="10506" max="10507" width="10.5703125" style="7" customWidth="1"/>
    <col min="10508" max="10509" width="11.28515625" style="7" customWidth="1"/>
    <col min="10510" max="10510" width="9.42578125" style="7" customWidth="1"/>
    <col min="10511" max="10511" width="10" style="7" customWidth="1"/>
    <col min="10512" max="10512" width="10.7109375" style="7" customWidth="1"/>
    <col min="10513" max="10513" width="6.7109375" style="7" customWidth="1"/>
    <col min="10514" max="10514" width="9.140625" style="7"/>
    <col min="10515" max="10515" width="9.5703125" style="7" customWidth="1"/>
    <col min="10516" max="10516" width="9" style="7" customWidth="1"/>
    <col min="10517" max="10517" width="11.140625" style="7" customWidth="1"/>
    <col min="10518" max="10518" width="11.28515625" style="7" customWidth="1"/>
    <col min="10519" max="10519" width="10.42578125" style="7" customWidth="1"/>
    <col min="10520" max="10520" width="11.85546875" style="7" customWidth="1"/>
    <col min="10521" max="10521" width="11" style="7" customWidth="1"/>
    <col min="10522" max="10522" width="7.85546875" style="7" customWidth="1"/>
    <col min="10523" max="10523" width="8" style="7" customWidth="1"/>
    <col min="10524" max="10526" width="6.7109375" style="7" customWidth="1"/>
    <col min="10527" max="10752" width="9.140625" style="7"/>
    <col min="10753" max="10753" width="6.7109375" style="7" customWidth="1"/>
    <col min="10754" max="10754" width="26" style="7" customWidth="1"/>
    <col min="10755" max="10756" width="6.7109375" style="7" customWidth="1"/>
    <col min="10757" max="10757" width="10.42578125" style="7" customWidth="1"/>
    <col min="10758" max="10758" width="9.42578125" style="7" customWidth="1"/>
    <col min="10759" max="10759" width="10.42578125" style="7" customWidth="1"/>
    <col min="10760" max="10760" width="9.42578125" style="7" bestFit="1" customWidth="1"/>
    <col min="10761" max="10761" width="9.42578125" style="7" customWidth="1"/>
    <col min="10762" max="10763" width="10.5703125" style="7" customWidth="1"/>
    <col min="10764" max="10765" width="11.28515625" style="7" customWidth="1"/>
    <col min="10766" max="10766" width="9.42578125" style="7" customWidth="1"/>
    <col min="10767" max="10767" width="10" style="7" customWidth="1"/>
    <col min="10768" max="10768" width="10.7109375" style="7" customWidth="1"/>
    <col min="10769" max="10769" width="6.7109375" style="7" customWidth="1"/>
    <col min="10770" max="10770" width="9.140625" style="7"/>
    <col min="10771" max="10771" width="9.5703125" style="7" customWidth="1"/>
    <col min="10772" max="10772" width="9" style="7" customWidth="1"/>
    <col min="10773" max="10773" width="11.140625" style="7" customWidth="1"/>
    <col min="10774" max="10774" width="11.28515625" style="7" customWidth="1"/>
    <col min="10775" max="10775" width="10.42578125" style="7" customWidth="1"/>
    <col min="10776" max="10776" width="11.85546875" style="7" customWidth="1"/>
    <col min="10777" max="10777" width="11" style="7" customWidth="1"/>
    <col min="10778" max="10778" width="7.85546875" style="7" customWidth="1"/>
    <col min="10779" max="10779" width="8" style="7" customWidth="1"/>
    <col min="10780" max="10782" width="6.7109375" style="7" customWidth="1"/>
    <col min="10783" max="11008" width="9.140625" style="7"/>
    <col min="11009" max="11009" width="6.7109375" style="7" customWidth="1"/>
    <col min="11010" max="11010" width="26" style="7" customWidth="1"/>
    <col min="11011" max="11012" width="6.7109375" style="7" customWidth="1"/>
    <col min="11013" max="11013" width="10.42578125" style="7" customWidth="1"/>
    <col min="11014" max="11014" width="9.42578125" style="7" customWidth="1"/>
    <col min="11015" max="11015" width="10.42578125" style="7" customWidth="1"/>
    <col min="11016" max="11016" width="9.42578125" style="7" bestFit="1" customWidth="1"/>
    <col min="11017" max="11017" width="9.42578125" style="7" customWidth="1"/>
    <col min="11018" max="11019" width="10.5703125" style="7" customWidth="1"/>
    <col min="11020" max="11021" width="11.28515625" style="7" customWidth="1"/>
    <col min="11022" max="11022" width="9.42578125" style="7" customWidth="1"/>
    <col min="11023" max="11023" width="10" style="7" customWidth="1"/>
    <col min="11024" max="11024" width="10.7109375" style="7" customWidth="1"/>
    <col min="11025" max="11025" width="6.7109375" style="7" customWidth="1"/>
    <col min="11026" max="11026" width="9.140625" style="7"/>
    <col min="11027" max="11027" width="9.5703125" style="7" customWidth="1"/>
    <col min="11028" max="11028" width="9" style="7" customWidth="1"/>
    <col min="11029" max="11029" width="11.140625" style="7" customWidth="1"/>
    <col min="11030" max="11030" width="11.28515625" style="7" customWidth="1"/>
    <col min="11031" max="11031" width="10.42578125" style="7" customWidth="1"/>
    <col min="11032" max="11032" width="11.85546875" style="7" customWidth="1"/>
    <col min="11033" max="11033" width="11" style="7" customWidth="1"/>
    <col min="11034" max="11034" width="7.85546875" style="7" customWidth="1"/>
    <col min="11035" max="11035" width="8" style="7" customWidth="1"/>
    <col min="11036" max="11038" width="6.7109375" style="7" customWidth="1"/>
    <col min="11039" max="11264" width="9.140625" style="7"/>
    <col min="11265" max="11265" width="6.7109375" style="7" customWidth="1"/>
    <col min="11266" max="11266" width="26" style="7" customWidth="1"/>
    <col min="11267" max="11268" width="6.7109375" style="7" customWidth="1"/>
    <col min="11269" max="11269" width="10.42578125" style="7" customWidth="1"/>
    <col min="11270" max="11270" width="9.42578125" style="7" customWidth="1"/>
    <col min="11271" max="11271" width="10.42578125" style="7" customWidth="1"/>
    <col min="11272" max="11272" width="9.42578125" style="7" bestFit="1" customWidth="1"/>
    <col min="11273" max="11273" width="9.42578125" style="7" customWidth="1"/>
    <col min="11274" max="11275" width="10.5703125" style="7" customWidth="1"/>
    <col min="11276" max="11277" width="11.28515625" style="7" customWidth="1"/>
    <col min="11278" max="11278" width="9.42578125" style="7" customWidth="1"/>
    <col min="11279" max="11279" width="10" style="7" customWidth="1"/>
    <col min="11280" max="11280" width="10.7109375" style="7" customWidth="1"/>
    <col min="11281" max="11281" width="6.7109375" style="7" customWidth="1"/>
    <col min="11282" max="11282" width="9.140625" style="7"/>
    <col min="11283" max="11283" width="9.5703125" style="7" customWidth="1"/>
    <col min="11284" max="11284" width="9" style="7" customWidth="1"/>
    <col min="11285" max="11285" width="11.140625" style="7" customWidth="1"/>
    <col min="11286" max="11286" width="11.28515625" style="7" customWidth="1"/>
    <col min="11287" max="11287" width="10.42578125" style="7" customWidth="1"/>
    <col min="11288" max="11288" width="11.85546875" style="7" customWidth="1"/>
    <col min="11289" max="11289" width="11" style="7" customWidth="1"/>
    <col min="11290" max="11290" width="7.85546875" style="7" customWidth="1"/>
    <col min="11291" max="11291" width="8" style="7" customWidth="1"/>
    <col min="11292" max="11294" width="6.7109375" style="7" customWidth="1"/>
    <col min="11295" max="11520" width="9.140625" style="7"/>
    <col min="11521" max="11521" width="6.7109375" style="7" customWidth="1"/>
    <col min="11522" max="11522" width="26" style="7" customWidth="1"/>
    <col min="11523" max="11524" width="6.7109375" style="7" customWidth="1"/>
    <col min="11525" max="11525" width="10.42578125" style="7" customWidth="1"/>
    <col min="11526" max="11526" width="9.42578125" style="7" customWidth="1"/>
    <col min="11527" max="11527" width="10.42578125" style="7" customWidth="1"/>
    <col min="11528" max="11528" width="9.42578125" style="7" bestFit="1" customWidth="1"/>
    <col min="11529" max="11529" width="9.42578125" style="7" customWidth="1"/>
    <col min="11530" max="11531" width="10.5703125" style="7" customWidth="1"/>
    <col min="11532" max="11533" width="11.28515625" style="7" customWidth="1"/>
    <col min="11534" max="11534" width="9.42578125" style="7" customWidth="1"/>
    <col min="11535" max="11535" width="10" style="7" customWidth="1"/>
    <col min="11536" max="11536" width="10.7109375" style="7" customWidth="1"/>
    <col min="11537" max="11537" width="6.7109375" style="7" customWidth="1"/>
    <col min="11538" max="11538" width="9.140625" style="7"/>
    <col min="11539" max="11539" width="9.5703125" style="7" customWidth="1"/>
    <col min="11540" max="11540" width="9" style="7" customWidth="1"/>
    <col min="11541" max="11541" width="11.140625" style="7" customWidth="1"/>
    <col min="11542" max="11542" width="11.28515625" style="7" customWidth="1"/>
    <col min="11543" max="11543" width="10.42578125" style="7" customWidth="1"/>
    <col min="11544" max="11544" width="11.85546875" style="7" customWidth="1"/>
    <col min="11545" max="11545" width="11" style="7" customWidth="1"/>
    <col min="11546" max="11546" width="7.85546875" style="7" customWidth="1"/>
    <col min="11547" max="11547" width="8" style="7" customWidth="1"/>
    <col min="11548" max="11550" width="6.7109375" style="7" customWidth="1"/>
    <col min="11551" max="11776" width="9.140625" style="7"/>
    <col min="11777" max="11777" width="6.7109375" style="7" customWidth="1"/>
    <col min="11778" max="11778" width="26" style="7" customWidth="1"/>
    <col min="11779" max="11780" width="6.7109375" style="7" customWidth="1"/>
    <col min="11781" max="11781" width="10.42578125" style="7" customWidth="1"/>
    <col min="11782" max="11782" width="9.42578125" style="7" customWidth="1"/>
    <col min="11783" max="11783" width="10.42578125" style="7" customWidth="1"/>
    <col min="11784" max="11784" width="9.42578125" style="7" bestFit="1" customWidth="1"/>
    <col min="11785" max="11785" width="9.42578125" style="7" customWidth="1"/>
    <col min="11786" max="11787" width="10.5703125" style="7" customWidth="1"/>
    <col min="11788" max="11789" width="11.28515625" style="7" customWidth="1"/>
    <col min="11790" max="11790" width="9.42578125" style="7" customWidth="1"/>
    <col min="11791" max="11791" width="10" style="7" customWidth="1"/>
    <col min="11792" max="11792" width="10.7109375" style="7" customWidth="1"/>
    <col min="11793" max="11793" width="6.7109375" style="7" customWidth="1"/>
    <col min="11794" max="11794" width="9.140625" style="7"/>
    <col min="11795" max="11795" width="9.5703125" style="7" customWidth="1"/>
    <col min="11796" max="11796" width="9" style="7" customWidth="1"/>
    <col min="11797" max="11797" width="11.140625" style="7" customWidth="1"/>
    <col min="11798" max="11798" width="11.28515625" style="7" customWidth="1"/>
    <col min="11799" max="11799" width="10.42578125" style="7" customWidth="1"/>
    <col min="11800" max="11800" width="11.85546875" style="7" customWidth="1"/>
    <col min="11801" max="11801" width="11" style="7" customWidth="1"/>
    <col min="11802" max="11802" width="7.85546875" style="7" customWidth="1"/>
    <col min="11803" max="11803" width="8" style="7" customWidth="1"/>
    <col min="11804" max="11806" width="6.7109375" style="7" customWidth="1"/>
    <col min="11807" max="12032" width="9.140625" style="7"/>
    <col min="12033" max="12033" width="6.7109375" style="7" customWidth="1"/>
    <col min="12034" max="12034" width="26" style="7" customWidth="1"/>
    <col min="12035" max="12036" width="6.7109375" style="7" customWidth="1"/>
    <col min="12037" max="12037" width="10.42578125" style="7" customWidth="1"/>
    <col min="12038" max="12038" width="9.42578125" style="7" customWidth="1"/>
    <col min="12039" max="12039" width="10.42578125" style="7" customWidth="1"/>
    <col min="12040" max="12040" width="9.42578125" style="7" bestFit="1" customWidth="1"/>
    <col min="12041" max="12041" width="9.42578125" style="7" customWidth="1"/>
    <col min="12042" max="12043" width="10.5703125" style="7" customWidth="1"/>
    <col min="12044" max="12045" width="11.28515625" style="7" customWidth="1"/>
    <col min="12046" max="12046" width="9.42578125" style="7" customWidth="1"/>
    <col min="12047" max="12047" width="10" style="7" customWidth="1"/>
    <col min="12048" max="12048" width="10.7109375" style="7" customWidth="1"/>
    <col min="12049" max="12049" width="6.7109375" style="7" customWidth="1"/>
    <col min="12050" max="12050" width="9.140625" style="7"/>
    <col min="12051" max="12051" width="9.5703125" style="7" customWidth="1"/>
    <col min="12052" max="12052" width="9" style="7" customWidth="1"/>
    <col min="12053" max="12053" width="11.140625" style="7" customWidth="1"/>
    <col min="12054" max="12054" width="11.28515625" style="7" customWidth="1"/>
    <col min="12055" max="12055" width="10.42578125" style="7" customWidth="1"/>
    <col min="12056" max="12056" width="11.85546875" style="7" customWidth="1"/>
    <col min="12057" max="12057" width="11" style="7" customWidth="1"/>
    <col min="12058" max="12058" width="7.85546875" style="7" customWidth="1"/>
    <col min="12059" max="12059" width="8" style="7" customWidth="1"/>
    <col min="12060" max="12062" width="6.7109375" style="7" customWidth="1"/>
    <col min="12063" max="12288" width="9.140625" style="7"/>
    <col min="12289" max="12289" width="6.7109375" style="7" customWidth="1"/>
    <col min="12290" max="12290" width="26" style="7" customWidth="1"/>
    <col min="12291" max="12292" width="6.7109375" style="7" customWidth="1"/>
    <col min="12293" max="12293" width="10.42578125" style="7" customWidth="1"/>
    <col min="12294" max="12294" width="9.42578125" style="7" customWidth="1"/>
    <col min="12295" max="12295" width="10.42578125" style="7" customWidth="1"/>
    <col min="12296" max="12296" width="9.42578125" style="7" bestFit="1" customWidth="1"/>
    <col min="12297" max="12297" width="9.42578125" style="7" customWidth="1"/>
    <col min="12298" max="12299" width="10.5703125" style="7" customWidth="1"/>
    <col min="12300" max="12301" width="11.28515625" style="7" customWidth="1"/>
    <col min="12302" max="12302" width="9.42578125" style="7" customWidth="1"/>
    <col min="12303" max="12303" width="10" style="7" customWidth="1"/>
    <col min="12304" max="12304" width="10.7109375" style="7" customWidth="1"/>
    <col min="12305" max="12305" width="6.7109375" style="7" customWidth="1"/>
    <col min="12306" max="12306" width="9.140625" style="7"/>
    <col min="12307" max="12307" width="9.5703125" style="7" customWidth="1"/>
    <col min="12308" max="12308" width="9" style="7" customWidth="1"/>
    <col min="12309" max="12309" width="11.140625" style="7" customWidth="1"/>
    <col min="12310" max="12310" width="11.28515625" style="7" customWidth="1"/>
    <col min="12311" max="12311" width="10.42578125" style="7" customWidth="1"/>
    <col min="12312" max="12312" width="11.85546875" style="7" customWidth="1"/>
    <col min="12313" max="12313" width="11" style="7" customWidth="1"/>
    <col min="12314" max="12314" width="7.85546875" style="7" customWidth="1"/>
    <col min="12315" max="12315" width="8" style="7" customWidth="1"/>
    <col min="12316" max="12318" width="6.7109375" style="7" customWidth="1"/>
    <col min="12319" max="12544" width="9.140625" style="7"/>
    <col min="12545" max="12545" width="6.7109375" style="7" customWidth="1"/>
    <col min="12546" max="12546" width="26" style="7" customWidth="1"/>
    <col min="12547" max="12548" width="6.7109375" style="7" customWidth="1"/>
    <col min="12549" max="12549" width="10.42578125" style="7" customWidth="1"/>
    <col min="12550" max="12550" width="9.42578125" style="7" customWidth="1"/>
    <col min="12551" max="12551" width="10.42578125" style="7" customWidth="1"/>
    <col min="12552" max="12552" width="9.42578125" style="7" bestFit="1" customWidth="1"/>
    <col min="12553" max="12553" width="9.42578125" style="7" customWidth="1"/>
    <col min="12554" max="12555" width="10.5703125" style="7" customWidth="1"/>
    <col min="12556" max="12557" width="11.28515625" style="7" customWidth="1"/>
    <col min="12558" max="12558" width="9.42578125" style="7" customWidth="1"/>
    <col min="12559" max="12559" width="10" style="7" customWidth="1"/>
    <col min="12560" max="12560" width="10.7109375" style="7" customWidth="1"/>
    <col min="12561" max="12561" width="6.7109375" style="7" customWidth="1"/>
    <col min="12562" max="12562" width="9.140625" style="7"/>
    <col min="12563" max="12563" width="9.5703125" style="7" customWidth="1"/>
    <col min="12564" max="12564" width="9" style="7" customWidth="1"/>
    <col min="12565" max="12565" width="11.140625" style="7" customWidth="1"/>
    <col min="12566" max="12566" width="11.28515625" style="7" customWidth="1"/>
    <col min="12567" max="12567" width="10.42578125" style="7" customWidth="1"/>
    <col min="12568" max="12568" width="11.85546875" style="7" customWidth="1"/>
    <col min="12569" max="12569" width="11" style="7" customWidth="1"/>
    <col min="12570" max="12570" width="7.85546875" style="7" customWidth="1"/>
    <col min="12571" max="12571" width="8" style="7" customWidth="1"/>
    <col min="12572" max="12574" width="6.7109375" style="7" customWidth="1"/>
    <col min="12575" max="12800" width="9.140625" style="7"/>
    <col min="12801" max="12801" width="6.7109375" style="7" customWidth="1"/>
    <col min="12802" max="12802" width="26" style="7" customWidth="1"/>
    <col min="12803" max="12804" width="6.7109375" style="7" customWidth="1"/>
    <col min="12805" max="12805" width="10.42578125" style="7" customWidth="1"/>
    <col min="12806" max="12806" width="9.42578125" style="7" customWidth="1"/>
    <col min="12807" max="12807" width="10.42578125" style="7" customWidth="1"/>
    <col min="12808" max="12808" width="9.42578125" style="7" bestFit="1" customWidth="1"/>
    <col min="12809" max="12809" width="9.42578125" style="7" customWidth="1"/>
    <col min="12810" max="12811" width="10.5703125" style="7" customWidth="1"/>
    <col min="12812" max="12813" width="11.28515625" style="7" customWidth="1"/>
    <col min="12814" max="12814" width="9.42578125" style="7" customWidth="1"/>
    <col min="12815" max="12815" width="10" style="7" customWidth="1"/>
    <col min="12816" max="12816" width="10.7109375" style="7" customWidth="1"/>
    <col min="12817" max="12817" width="6.7109375" style="7" customWidth="1"/>
    <col min="12818" max="12818" width="9.140625" style="7"/>
    <col min="12819" max="12819" width="9.5703125" style="7" customWidth="1"/>
    <col min="12820" max="12820" width="9" style="7" customWidth="1"/>
    <col min="12821" max="12821" width="11.140625" style="7" customWidth="1"/>
    <col min="12822" max="12822" width="11.28515625" style="7" customWidth="1"/>
    <col min="12823" max="12823" width="10.42578125" style="7" customWidth="1"/>
    <col min="12824" max="12824" width="11.85546875" style="7" customWidth="1"/>
    <col min="12825" max="12825" width="11" style="7" customWidth="1"/>
    <col min="12826" max="12826" width="7.85546875" style="7" customWidth="1"/>
    <col min="12827" max="12827" width="8" style="7" customWidth="1"/>
    <col min="12828" max="12830" width="6.7109375" style="7" customWidth="1"/>
    <col min="12831" max="13056" width="9.140625" style="7"/>
    <col min="13057" max="13057" width="6.7109375" style="7" customWidth="1"/>
    <col min="13058" max="13058" width="26" style="7" customWidth="1"/>
    <col min="13059" max="13060" width="6.7109375" style="7" customWidth="1"/>
    <col min="13061" max="13061" width="10.42578125" style="7" customWidth="1"/>
    <col min="13062" max="13062" width="9.42578125" style="7" customWidth="1"/>
    <col min="13063" max="13063" width="10.42578125" style="7" customWidth="1"/>
    <col min="13064" max="13064" width="9.42578125" style="7" bestFit="1" customWidth="1"/>
    <col min="13065" max="13065" width="9.42578125" style="7" customWidth="1"/>
    <col min="13066" max="13067" width="10.5703125" style="7" customWidth="1"/>
    <col min="13068" max="13069" width="11.28515625" style="7" customWidth="1"/>
    <col min="13070" max="13070" width="9.42578125" style="7" customWidth="1"/>
    <col min="13071" max="13071" width="10" style="7" customWidth="1"/>
    <col min="13072" max="13072" width="10.7109375" style="7" customWidth="1"/>
    <col min="13073" max="13073" width="6.7109375" style="7" customWidth="1"/>
    <col min="13074" max="13074" width="9.140625" style="7"/>
    <col min="13075" max="13075" width="9.5703125" style="7" customWidth="1"/>
    <col min="13076" max="13076" width="9" style="7" customWidth="1"/>
    <col min="13077" max="13077" width="11.140625" style="7" customWidth="1"/>
    <col min="13078" max="13078" width="11.28515625" style="7" customWidth="1"/>
    <col min="13079" max="13079" width="10.42578125" style="7" customWidth="1"/>
    <col min="13080" max="13080" width="11.85546875" style="7" customWidth="1"/>
    <col min="13081" max="13081" width="11" style="7" customWidth="1"/>
    <col min="13082" max="13082" width="7.85546875" style="7" customWidth="1"/>
    <col min="13083" max="13083" width="8" style="7" customWidth="1"/>
    <col min="13084" max="13086" width="6.7109375" style="7" customWidth="1"/>
    <col min="13087" max="13312" width="9.140625" style="7"/>
    <col min="13313" max="13313" width="6.7109375" style="7" customWidth="1"/>
    <col min="13314" max="13314" width="26" style="7" customWidth="1"/>
    <col min="13315" max="13316" width="6.7109375" style="7" customWidth="1"/>
    <col min="13317" max="13317" width="10.42578125" style="7" customWidth="1"/>
    <col min="13318" max="13318" width="9.42578125" style="7" customWidth="1"/>
    <col min="13319" max="13319" width="10.42578125" style="7" customWidth="1"/>
    <col min="13320" max="13320" width="9.42578125" style="7" bestFit="1" customWidth="1"/>
    <col min="13321" max="13321" width="9.42578125" style="7" customWidth="1"/>
    <col min="13322" max="13323" width="10.5703125" style="7" customWidth="1"/>
    <col min="13324" max="13325" width="11.28515625" style="7" customWidth="1"/>
    <col min="13326" max="13326" width="9.42578125" style="7" customWidth="1"/>
    <col min="13327" max="13327" width="10" style="7" customWidth="1"/>
    <col min="13328" max="13328" width="10.7109375" style="7" customWidth="1"/>
    <col min="13329" max="13329" width="6.7109375" style="7" customWidth="1"/>
    <col min="13330" max="13330" width="9.140625" style="7"/>
    <col min="13331" max="13331" width="9.5703125" style="7" customWidth="1"/>
    <col min="13332" max="13332" width="9" style="7" customWidth="1"/>
    <col min="13333" max="13333" width="11.140625" style="7" customWidth="1"/>
    <col min="13334" max="13334" width="11.28515625" style="7" customWidth="1"/>
    <col min="13335" max="13335" width="10.42578125" style="7" customWidth="1"/>
    <col min="13336" max="13336" width="11.85546875" style="7" customWidth="1"/>
    <col min="13337" max="13337" width="11" style="7" customWidth="1"/>
    <col min="13338" max="13338" width="7.85546875" style="7" customWidth="1"/>
    <col min="13339" max="13339" width="8" style="7" customWidth="1"/>
    <col min="13340" max="13342" width="6.7109375" style="7" customWidth="1"/>
    <col min="13343" max="13568" width="9.140625" style="7"/>
    <col min="13569" max="13569" width="6.7109375" style="7" customWidth="1"/>
    <col min="13570" max="13570" width="26" style="7" customWidth="1"/>
    <col min="13571" max="13572" width="6.7109375" style="7" customWidth="1"/>
    <col min="13573" max="13573" width="10.42578125" style="7" customWidth="1"/>
    <col min="13574" max="13574" width="9.42578125" style="7" customWidth="1"/>
    <col min="13575" max="13575" width="10.42578125" style="7" customWidth="1"/>
    <col min="13576" max="13576" width="9.42578125" style="7" bestFit="1" customWidth="1"/>
    <col min="13577" max="13577" width="9.42578125" style="7" customWidth="1"/>
    <col min="13578" max="13579" width="10.5703125" style="7" customWidth="1"/>
    <col min="13580" max="13581" width="11.28515625" style="7" customWidth="1"/>
    <col min="13582" max="13582" width="9.42578125" style="7" customWidth="1"/>
    <col min="13583" max="13583" width="10" style="7" customWidth="1"/>
    <col min="13584" max="13584" width="10.7109375" style="7" customWidth="1"/>
    <col min="13585" max="13585" width="6.7109375" style="7" customWidth="1"/>
    <col min="13586" max="13586" width="9.140625" style="7"/>
    <col min="13587" max="13587" width="9.5703125" style="7" customWidth="1"/>
    <col min="13588" max="13588" width="9" style="7" customWidth="1"/>
    <col min="13589" max="13589" width="11.140625" style="7" customWidth="1"/>
    <col min="13590" max="13590" width="11.28515625" style="7" customWidth="1"/>
    <col min="13591" max="13591" width="10.42578125" style="7" customWidth="1"/>
    <col min="13592" max="13592" width="11.85546875" style="7" customWidth="1"/>
    <col min="13593" max="13593" width="11" style="7" customWidth="1"/>
    <col min="13594" max="13594" width="7.85546875" style="7" customWidth="1"/>
    <col min="13595" max="13595" width="8" style="7" customWidth="1"/>
    <col min="13596" max="13598" width="6.7109375" style="7" customWidth="1"/>
    <col min="13599" max="13824" width="9.140625" style="7"/>
    <col min="13825" max="13825" width="6.7109375" style="7" customWidth="1"/>
    <col min="13826" max="13826" width="26" style="7" customWidth="1"/>
    <col min="13827" max="13828" width="6.7109375" style="7" customWidth="1"/>
    <col min="13829" max="13829" width="10.42578125" style="7" customWidth="1"/>
    <col min="13830" max="13830" width="9.42578125" style="7" customWidth="1"/>
    <col min="13831" max="13831" width="10.42578125" style="7" customWidth="1"/>
    <col min="13832" max="13832" width="9.42578125" style="7" bestFit="1" customWidth="1"/>
    <col min="13833" max="13833" width="9.42578125" style="7" customWidth="1"/>
    <col min="13834" max="13835" width="10.5703125" style="7" customWidth="1"/>
    <col min="13836" max="13837" width="11.28515625" style="7" customWidth="1"/>
    <col min="13838" max="13838" width="9.42578125" style="7" customWidth="1"/>
    <col min="13839" max="13839" width="10" style="7" customWidth="1"/>
    <col min="13840" max="13840" width="10.7109375" style="7" customWidth="1"/>
    <col min="13841" max="13841" width="6.7109375" style="7" customWidth="1"/>
    <col min="13842" max="13842" width="9.140625" style="7"/>
    <col min="13843" max="13843" width="9.5703125" style="7" customWidth="1"/>
    <col min="13844" max="13844" width="9" style="7" customWidth="1"/>
    <col min="13845" max="13845" width="11.140625" style="7" customWidth="1"/>
    <col min="13846" max="13846" width="11.28515625" style="7" customWidth="1"/>
    <col min="13847" max="13847" width="10.42578125" style="7" customWidth="1"/>
    <col min="13848" max="13848" width="11.85546875" style="7" customWidth="1"/>
    <col min="13849" max="13849" width="11" style="7" customWidth="1"/>
    <col min="13850" max="13850" width="7.85546875" style="7" customWidth="1"/>
    <col min="13851" max="13851" width="8" style="7" customWidth="1"/>
    <col min="13852" max="13854" width="6.7109375" style="7" customWidth="1"/>
    <col min="13855" max="14080" width="9.140625" style="7"/>
    <col min="14081" max="14081" width="6.7109375" style="7" customWidth="1"/>
    <col min="14082" max="14082" width="26" style="7" customWidth="1"/>
    <col min="14083" max="14084" width="6.7109375" style="7" customWidth="1"/>
    <col min="14085" max="14085" width="10.42578125" style="7" customWidth="1"/>
    <col min="14086" max="14086" width="9.42578125" style="7" customWidth="1"/>
    <col min="14087" max="14087" width="10.42578125" style="7" customWidth="1"/>
    <col min="14088" max="14088" width="9.42578125" style="7" bestFit="1" customWidth="1"/>
    <col min="14089" max="14089" width="9.42578125" style="7" customWidth="1"/>
    <col min="14090" max="14091" width="10.5703125" style="7" customWidth="1"/>
    <col min="14092" max="14093" width="11.28515625" style="7" customWidth="1"/>
    <col min="14094" max="14094" width="9.42578125" style="7" customWidth="1"/>
    <col min="14095" max="14095" width="10" style="7" customWidth="1"/>
    <col min="14096" max="14096" width="10.7109375" style="7" customWidth="1"/>
    <col min="14097" max="14097" width="6.7109375" style="7" customWidth="1"/>
    <col min="14098" max="14098" width="9.140625" style="7"/>
    <col min="14099" max="14099" width="9.5703125" style="7" customWidth="1"/>
    <col min="14100" max="14100" width="9" style="7" customWidth="1"/>
    <col min="14101" max="14101" width="11.140625" style="7" customWidth="1"/>
    <col min="14102" max="14102" width="11.28515625" style="7" customWidth="1"/>
    <col min="14103" max="14103" width="10.42578125" style="7" customWidth="1"/>
    <col min="14104" max="14104" width="11.85546875" style="7" customWidth="1"/>
    <col min="14105" max="14105" width="11" style="7" customWidth="1"/>
    <col min="14106" max="14106" width="7.85546875" style="7" customWidth="1"/>
    <col min="14107" max="14107" width="8" style="7" customWidth="1"/>
    <col min="14108" max="14110" width="6.7109375" style="7" customWidth="1"/>
    <col min="14111" max="14336" width="9.140625" style="7"/>
    <col min="14337" max="14337" width="6.7109375" style="7" customWidth="1"/>
    <col min="14338" max="14338" width="26" style="7" customWidth="1"/>
    <col min="14339" max="14340" width="6.7109375" style="7" customWidth="1"/>
    <col min="14341" max="14341" width="10.42578125" style="7" customWidth="1"/>
    <col min="14342" max="14342" width="9.42578125" style="7" customWidth="1"/>
    <col min="14343" max="14343" width="10.42578125" style="7" customWidth="1"/>
    <col min="14344" max="14344" width="9.42578125" style="7" bestFit="1" customWidth="1"/>
    <col min="14345" max="14345" width="9.42578125" style="7" customWidth="1"/>
    <col min="14346" max="14347" width="10.5703125" style="7" customWidth="1"/>
    <col min="14348" max="14349" width="11.28515625" style="7" customWidth="1"/>
    <col min="14350" max="14350" width="9.42578125" style="7" customWidth="1"/>
    <col min="14351" max="14351" width="10" style="7" customWidth="1"/>
    <col min="14352" max="14352" width="10.7109375" style="7" customWidth="1"/>
    <col min="14353" max="14353" width="6.7109375" style="7" customWidth="1"/>
    <col min="14354" max="14354" width="9.140625" style="7"/>
    <col min="14355" max="14355" width="9.5703125" style="7" customWidth="1"/>
    <col min="14356" max="14356" width="9" style="7" customWidth="1"/>
    <col min="14357" max="14357" width="11.140625" style="7" customWidth="1"/>
    <col min="14358" max="14358" width="11.28515625" style="7" customWidth="1"/>
    <col min="14359" max="14359" width="10.42578125" style="7" customWidth="1"/>
    <col min="14360" max="14360" width="11.85546875" style="7" customWidth="1"/>
    <col min="14361" max="14361" width="11" style="7" customWidth="1"/>
    <col min="14362" max="14362" width="7.85546875" style="7" customWidth="1"/>
    <col min="14363" max="14363" width="8" style="7" customWidth="1"/>
    <col min="14364" max="14366" width="6.7109375" style="7" customWidth="1"/>
    <col min="14367" max="14592" width="9.140625" style="7"/>
    <col min="14593" max="14593" width="6.7109375" style="7" customWidth="1"/>
    <col min="14594" max="14594" width="26" style="7" customWidth="1"/>
    <col min="14595" max="14596" width="6.7109375" style="7" customWidth="1"/>
    <col min="14597" max="14597" width="10.42578125" style="7" customWidth="1"/>
    <col min="14598" max="14598" width="9.42578125" style="7" customWidth="1"/>
    <col min="14599" max="14599" width="10.42578125" style="7" customWidth="1"/>
    <col min="14600" max="14600" width="9.42578125" style="7" bestFit="1" customWidth="1"/>
    <col min="14601" max="14601" width="9.42578125" style="7" customWidth="1"/>
    <col min="14602" max="14603" width="10.5703125" style="7" customWidth="1"/>
    <col min="14604" max="14605" width="11.28515625" style="7" customWidth="1"/>
    <col min="14606" max="14606" width="9.42578125" style="7" customWidth="1"/>
    <col min="14607" max="14607" width="10" style="7" customWidth="1"/>
    <col min="14608" max="14608" width="10.7109375" style="7" customWidth="1"/>
    <col min="14609" max="14609" width="6.7109375" style="7" customWidth="1"/>
    <col min="14610" max="14610" width="9.140625" style="7"/>
    <col min="14611" max="14611" width="9.5703125" style="7" customWidth="1"/>
    <col min="14612" max="14612" width="9" style="7" customWidth="1"/>
    <col min="14613" max="14613" width="11.140625" style="7" customWidth="1"/>
    <col min="14614" max="14614" width="11.28515625" style="7" customWidth="1"/>
    <col min="14615" max="14615" width="10.42578125" style="7" customWidth="1"/>
    <col min="14616" max="14616" width="11.85546875" style="7" customWidth="1"/>
    <col min="14617" max="14617" width="11" style="7" customWidth="1"/>
    <col min="14618" max="14618" width="7.85546875" style="7" customWidth="1"/>
    <col min="14619" max="14619" width="8" style="7" customWidth="1"/>
    <col min="14620" max="14622" width="6.7109375" style="7" customWidth="1"/>
    <col min="14623" max="14848" width="9.140625" style="7"/>
    <col min="14849" max="14849" width="6.7109375" style="7" customWidth="1"/>
    <col min="14850" max="14850" width="26" style="7" customWidth="1"/>
    <col min="14851" max="14852" width="6.7109375" style="7" customWidth="1"/>
    <col min="14853" max="14853" width="10.42578125" style="7" customWidth="1"/>
    <col min="14854" max="14854" width="9.42578125" style="7" customWidth="1"/>
    <col min="14855" max="14855" width="10.42578125" style="7" customWidth="1"/>
    <col min="14856" max="14856" width="9.42578125" style="7" bestFit="1" customWidth="1"/>
    <col min="14857" max="14857" width="9.42578125" style="7" customWidth="1"/>
    <col min="14858" max="14859" width="10.5703125" style="7" customWidth="1"/>
    <col min="14860" max="14861" width="11.28515625" style="7" customWidth="1"/>
    <col min="14862" max="14862" width="9.42578125" style="7" customWidth="1"/>
    <col min="14863" max="14863" width="10" style="7" customWidth="1"/>
    <col min="14864" max="14864" width="10.7109375" style="7" customWidth="1"/>
    <col min="14865" max="14865" width="6.7109375" style="7" customWidth="1"/>
    <col min="14866" max="14866" width="9.140625" style="7"/>
    <col min="14867" max="14867" width="9.5703125" style="7" customWidth="1"/>
    <col min="14868" max="14868" width="9" style="7" customWidth="1"/>
    <col min="14869" max="14869" width="11.140625" style="7" customWidth="1"/>
    <col min="14870" max="14870" width="11.28515625" style="7" customWidth="1"/>
    <col min="14871" max="14871" width="10.42578125" style="7" customWidth="1"/>
    <col min="14872" max="14872" width="11.85546875" style="7" customWidth="1"/>
    <col min="14873" max="14873" width="11" style="7" customWidth="1"/>
    <col min="14874" max="14874" width="7.85546875" style="7" customWidth="1"/>
    <col min="14875" max="14875" width="8" style="7" customWidth="1"/>
    <col min="14876" max="14878" width="6.7109375" style="7" customWidth="1"/>
    <col min="14879" max="15104" width="9.140625" style="7"/>
    <col min="15105" max="15105" width="6.7109375" style="7" customWidth="1"/>
    <col min="15106" max="15106" width="26" style="7" customWidth="1"/>
    <col min="15107" max="15108" width="6.7109375" style="7" customWidth="1"/>
    <col min="15109" max="15109" width="10.42578125" style="7" customWidth="1"/>
    <col min="15110" max="15110" width="9.42578125" style="7" customWidth="1"/>
    <col min="15111" max="15111" width="10.42578125" style="7" customWidth="1"/>
    <col min="15112" max="15112" width="9.42578125" style="7" bestFit="1" customWidth="1"/>
    <col min="15113" max="15113" width="9.42578125" style="7" customWidth="1"/>
    <col min="15114" max="15115" width="10.5703125" style="7" customWidth="1"/>
    <col min="15116" max="15117" width="11.28515625" style="7" customWidth="1"/>
    <col min="15118" max="15118" width="9.42578125" style="7" customWidth="1"/>
    <col min="15119" max="15119" width="10" style="7" customWidth="1"/>
    <col min="15120" max="15120" width="10.7109375" style="7" customWidth="1"/>
    <col min="15121" max="15121" width="6.7109375" style="7" customWidth="1"/>
    <col min="15122" max="15122" width="9.140625" style="7"/>
    <col min="15123" max="15123" width="9.5703125" style="7" customWidth="1"/>
    <col min="15124" max="15124" width="9" style="7" customWidth="1"/>
    <col min="15125" max="15125" width="11.140625" style="7" customWidth="1"/>
    <col min="15126" max="15126" width="11.28515625" style="7" customWidth="1"/>
    <col min="15127" max="15127" width="10.42578125" style="7" customWidth="1"/>
    <col min="15128" max="15128" width="11.85546875" style="7" customWidth="1"/>
    <col min="15129" max="15129" width="11" style="7" customWidth="1"/>
    <col min="15130" max="15130" width="7.85546875" style="7" customWidth="1"/>
    <col min="15131" max="15131" width="8" style="7" customWidth="1"/>
    <col min="15132" max="15134" width="6.7109375" style="7" customWidth="1"/>
    <col min="15135" max="15360" width="9.140625" style="7"/>
    <col min="15361" max="15361" width="6.7109375" style="7" customWidth="1"/>
    <col min="15362" max="15362" width="26" style="7" customWidth="1"/>
    <col min="15363" max="15364" width="6.7109375" style="7" customWidth="1"/>
    <col min="15365" max="15365" width="10.42578125" style="7" customWidth="1"/>
    <col min="15366" max="15366" width="9.42578125" style="7" customWidth="1"/>
    <col min="15367" max="15367" width="10.42578125" style="7" customWidth="1"/>
    <col min="15368" max="15368" width="9.42578125" style="7" bestFit="1" customWidth="1"/>
    <col min="15369" max="15369" width="9.42578125" style="7" customWidth="1"/>
    <col min="15370" max="15371" width="10.5703125" style="7" customWidth="1"/>
    <col min="15372" max="15373" width="11.28515625" style="7" customWidth="1"/>
    <col min="15374" max="15374" width="9.42578125" style="7" customWidth="1"/>
    <col min="15375" max="15375" width="10" style="7" customWidth="1"/>
    <col min="15376" max="15376" width="10.7109375" style="7" customWidth="1"/>
    <col min="15377" max="15377" width="6.7109375" style="7" customWidth="1"/>
    <col min="15378" max="15378" width="9.140625" style="7"/>
    <col min="15379" max="15379" width="9.5703125" style="7" customWidth="1"/>
    <col min="15380" max="15380" width="9" style="7" customWidth="1"/>
    <col min="15381" max="15381" width="11.140625" style="7" customWidth="1"/>
    <col min="15382" max="15382" width="11.28515625" style="7" customWidth="1"/>
    <col min="15383" max="15383" width="10.42578125" style="7" customWidth="1"/>
    <col min="15384" max="15384" width="11.85546875" style="7" customWidth="1"/>
    <col min="15385" max="15385" width="11" style="7" customWidth="1"/>
    <col min="15386" max="15386" width="7.85546875" style="7" customWidth="1"/>
    <col min="15387" max="15387" width="8" style="7" customWidth="1"/>
    <col min="15388" max="15390" width="6.7109375" style="7" customWidth="1"/>
    <col min="15391" max="15616" width="9.140625" style="7"/>
    <col min="15617" max="15617" width="6.7109375" style="7" customWidth="1"/>
    <col min="15618" max="15618" width="26" style="7" customWidth="1"/>
    <col min="15619" max="15620" width="6.7109375" style="7" customWidth="1"/>
    <col min="15621" max="15621" width="10.42578125" style="7" customWidth="1"/>
    <col min="15622" max="15622" width="9.42578125" style="7" customWidth="1"/>
    <col min="15623" max="15623" width="10.42578125" style="7" customWidth="1"/>
    <col min="15624" max="15624" width="9.42578125" style="7" bestFit="1" customWidth="1"/>
    <col min="15625" max="15625" width="9.42578125" style="7" customWidth="1"/>
    <col min="15626" max="15627" width="10.5703125" style="7" customWidth="1"/>
    <col min="15628" max="15629" width="11.28515625" style="7" customWidth="1"/>
    <col min="15630" max="15630" width="9.42578125" style="7" customWidth="1"/>
    <col min="15631" max="15631" width="10" style="7" customWidth="1"/>
    <col min="15632" max="15632" width="10.7109375" style="7" customWidth="1"/>
    <col min="15633" max="15633" width="6.7109375" style="7" customWidth="1"/>
    <col min="15634" max="15634" width="9.140625" style="7"/>
    <col min="15635" max="15635" width="9.5703125" style="7" customWidth="1"/>
    <col min="15636" max="15636" width="9" style="7" customWidth="1"/>
    <col min="15637" max="15637" width="11.140625" style="7" customWidth="1"/>
    <col min="15638" max="15638" width="11.28515625" style="7" customWidth="1"/>
    <col min="15639" max="15639" width="10.42578125" style="7" customWidth="1"/>
    <col min="15640" max="15640" width="11.85546875" style="7" customWidth="1"/>
    <col min="15641" max="15641" width="11" style="7" customWidth="1"/>
    <col min="15642" max="15642" width="7.85546875" style="7" customWidth="1"/>
    <col min="15643" max="15643" width="8" style="7" customWidth="1"/>
    <col min="15644" max="15646" width="6.7109375" style="7" customWidth="1"/>
    <col min="15647" max="15872" width="9.140625" style="7"/>
    <col min="15873" max="15873" width="6.7109375" style="7" customWidth="1"/>
    <col min="15874" max="15874" width="26" style="7" customWidth="1"/>
    <col min="15875" max="15876" width="6.7109375" style="7" customWidth="1"/>
    <col min="15877" max="15877" width="10.42578125" style="7" customWidth="1"/>
    <col min="15878" max="15878" width="9.42578125" style="7" customWidth="1"/>
    <col min="15879" max="15879" width="10.42578125" style="7" customWidth="1"/>
    <col min="15880" max="15880" width="9.42578125" style="7" bestFit="1" customWidth="1"/>
    <col min="15881" max="15881" width="9.42578125" style="7" customWidth="1"/>
    <col min="15882" max="15883" width="10.5703125" style="7" customWidth="1"/>
    <col min="15884" max="15885" width="11.28515625" style="7" customWidth="1"/>
    <col min="15886" max="15886" width="9.42578125" style="7" customWidth="1"/>
    <col min="15887" max="15887" width="10" style="7" customWidth="1"/>
    <col min="15888" max="15888" width="10.7109375" style="7" customWidth="1"/>
    <col min="15889" max="15889" width="6.7109375" style="7" customWidth="1"/>
    <col min="15890" max="15890" width="9.140625" style="7"/>
    <col min="15891" max="15891" width="9.5703125" style="7" customWidth="1"/>
    <col min="15892" max="15892" width="9" style="7" customWidth="1"/>
    <col min="15893" max="15893" width="11.140625" style="7" customWidth="1"/>
    <col min="15894" max="15894" width="11.28515625" style="7" customWidth="1"/>
    <col min="15895" max="15895" width="10.42578125" style="7" customWidth="1"/>
    <col min="15896" max="15896" width="11.85546875" style="7" customWidth="1"/>
    <col min="15897" max="15897" width="11" style="7" customWidth="1"/>
    <col min="15898" max="15898" width="7.85546875" style="7" customWidth="1"/>
    <col min="15899" max="15899" width="8" style="7" customWidth="1"/>
    <col min="15900" max="15902" width="6.7109375" style="7" customWidth="1"/>
    <col min="15903" max="16128" width="9.140625" style="7"/>
    <col min="16129" max="16129" width="6.7109375" style="7" customWidth="1"/>
    <col min="16130" max="16130" width="26" style="7" customWidth="1"/>
    <col min="16131" max="16132" width="6.7109375" style="7" customWidth="1"/>
    <col min="16133" max="16133" width="10.42578125" style="7" customWidth="1"/>
    <col min="16134" max="16134" width="9.42578125" style="7" customWidth="1"/>
    <col min="16135" max="16135" width="10.42578125" style="7" customWidth="1"/>
    <col min="16136" max="16136" width="9.42578125" style="7" bestFit="1" customWidth="1"/>
    <col min="16137" max="16137" width="9.42578125" style="7" customWidth="1"/>
    <col min="16138" max="16139" width="10.5703125" style="7" customWidth="1"/>
    <col min="16140" max="16141" width="11.28515625" style="7" customWidth="1"/>
    <col min="16142" max="16142" width="9.42578125" style="7" customWidth="1"/>
    <col min="16143" max="16143" width="10" style="7" customWidth="1"/>
    <col min="16144" max="16144" width="10.7109375" style="7" customWidth="1"/>
    <col min="16145" max="16145" width="6.7109375" style="7" customWidth="1"/>
    <col min="16146" max="16146" width="9.140625" style="7"/>
    <col min="16147" max="16147" width="9.5703125" style="7" customWidth="1"/>
    <col min="16148" max="16148" width="9" style="7" customWidth="1"/>
    <col min="16149" max="16149" width="11.140625" style="7" customWidth="1"/>
    <col min="16150" max="16150" width="11.28515625" style="7" customWidth="1"/>
    <col min="16151" max="16151" width="10.42578125" style="7" customWidth="1"/>
    <col min="16152" max="16152" width="11.85546875" style="7" customWidth="1"/>
    <col min="16153" max="16153" width="11" style="7" customWidth="1"/>
    <col min="16154" max="16154" width="7.85546875" style="7" customWidth="1"/>
    <col min="16155" max="16155" width="8" style="7" customWidth="1"/>
    <col min="16156" max="16158" width="6.7109375" style="7" customWidth="1"/>
    <col min="16159" max="16384" width="9.140625" style="7"/>
  </cols>
  <sheetData>
    <row r="1" spans="1:29" s="1" customFormat="1" ht="38.25" customHeight="1" x14ac:dyDescent="0.25">
      <c r="A1" s="101" t="s">
        <v>108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3"/>
    </row>
    <row r="2" spans="1:29" s="5" customFormat="1" ht="25.5" customHeight="1" x14ac:dyDescent="0.25">
      <c r="A2" s="104" t="s">
        <v>0</v>
      </c>
      <c r="B2" s="105" t="s">
        <v>1</v>
      </c>
      <c r="C2" s="105" t="s">
        <v>2</v>
      </c>
      <c r="D2" s="106" t="s">
        <v>3</v>
      </c>
      <c r="E2" s="105" t="s">
        <v>4</v>
      </c>
      <c r="F2" s="105"/>
      <c r="G2" s="105"/>
      <c r="H2" s="104" t="s">
        <v>5</v>
      </c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4">
        <v>10</v>
      </c>
      <c r="AA2" s="4"/>
    </row>
    <row r="3" spans="1:29" s="6" customFormat="1" ht="38.25" customHeight="1" x14ac:dyDescent="0.25">
      <c r="A3" s="104"/>
      <c r="B3" s="105"/>
      <c r="C3" s="105"/>
      <c r="D3" s="106"/>
      <c r="E3" s="105"/>
      <c r="F3" s="105"/>
      <c r="G3" s="105"/>
      <c r="H3" s="105" t="s">
        <v>6</v>
      </c>
      <c r="I3" s="105"/>
      <c r="J3" s="105"/>
      <c r="K3" s="105" t="s">
        <v>7</v>
      </c>
      <c r="L3" s="105"/>
      <c r="M3" s="105"/>
      <c r="N3" s="105" t="s">
        <v>8</v>
      </c>
      <c r="O3" s="105"/>
      <c r="P3" s="105"/>
      <c r="Q3" s="105" t="s">
        <v>9</v>
      </c>
      <c r="R3" s="105"/>
      <c r="S3" s="105"/>
      <c r="T3" s="105" t="s">
        <v>10</v>
      </c>
      <c r="U3" s="105"/>
      <c r="V3" s="105"/>
      <c r="W3" s="105" t="s">
        <v>11</v>
      </c>
      <c r="X3" s="105"/>
      <c r="Y3" s="105"/>
      <c r="Z3" s="2"/>
      <c r="AA3" s="2"/>
    </row>
    <row r="4" spans="1:29" s="6" customFormat="1" ht="37.5" customHeight="1" x14ac:dyDescent="0.25">
      <c r="A4" s="104"/>
      <c r="B4" s="105"/>
      <c r="C4" s="105"/>
      <c r="D4" s="106"/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18</v>
      </c>
      <c r="L4" s="3" t="s">
        <v>19</v>
      </c>
      <c r="M4" s="3" t="s">
        <v>20</v>
      </c>
      <c r="N4" s="3" t="s">
        <v>21</v>
      </c>
      <c r="O4" s="3" t="s">
        <v>22</v>
      </c>
      <c r="P4" s="3" t="s">
        <v>23</v>
      </c>
      <c r="Q4" s="3" t="s">
        <v>24</v>
      </c>
      <c r="R4" s="3" t="s">
        <v>25</v>
      </c>
      <c r="S4" s="3" t="s">
        <v>26</v>
      </c>
      <c r="T4" s="3" t="s">
        <v>27</v>
      </c>
      <c r="U4" s="3" t="s">
        <v>28</v>
      </c>
      <c r="V4" s="3" t="s">
        <v>29</v>
      </c>
      <c r="W4" s="3" t="s">
        <v>30</v>
      </c>
      <c r="X4" s="3" t="s">
        <v>31</v>
      </c>
      <c r="Y4" s="3" t="s">
        <v>32</v>
      </c>
      <c r="Z4" s="3" t="s">
        <v>33</v>
      </c>
      <c r="AA4" s="2" t="s">
        <v>34</v>
      </c>
    </row>
    <row r="5" spans="1:29" ht="12.75" x14ac:dyDescent="0.25">
      <c r="A5" s="4">
        <v>1</v>
      </c>
      <c r="B5" s="72" t="s">
        <v>35</v>
      </c>
      <c r="C5" s="73">
        <v>1260</v>
      </c>
      <c r="D5" s="74">
        <v>0.36220000000000002</v>
      </c>
      <c r="E5" s="75">
        <v>160.47999999999999</v>
      </c>
      <c r="F5" s="75">
        <v>183.82858487000001</v>
      </c>
      <c r="G5" s="75">
        <f>F5-E5</f>
        <v>23.348584870000025</v>
      </c>
      <c r="H5" s="75">
        <v>239.375</v>
      </c>
      <c r="I5" s="75">
        <v>185.60093217312499</v>
      </c>
      <c r="J5" s="75">
        <f>I5-H5</f>
        <v>-53.774067826875012</v>
      </c>
      <c r="K5" s="75">
        <v>678.83040000000005</v>
      </c>
      <c r="L5" s="75">
        <v>781.87715494769986</v>
      </c>
      <c r="M5" s="75">
        <f>L5-K5</f>
        <v>103.04675494769981</v>
      </c>
      <c r="N5" s="75"/>
      <c r="O5" s="75">
        <v>0</v>
      </c>
      <c r="P5" s="75">
        <f>O5-N5</f>
        <v>0</v>
      </c>
      <c r="Q5" s="75"/>
      <c r="R5" s="75">
        <v>0</v>
      </c>
      <c r="S5" s="75">
        <f>R5-Q5</f>
        <v>0</v>
      </c>
      <c r="T5" s="75"/>
      <c r="U5" s="75">
        <v>0</v>
      </c>
      <c r="V5" s="75">
        <f>U5-T5</f>
        <v>0</v>
      </c>
      <c r="W5" s="75">
        <f>T5+Q5+N5+K5+H5</f>
        <v>918.20540000000005</v>
      </c>
      <c r="X5" s="75">
        <f>U5+R5+O5+L5+I5</f>
        <v>967.47808712082485</v>
      </c>
      <c r="Y5" s="75">
        <f>X5-W5</f>
        <v>49.272687120824799</v>
      </c>
      <c r="Z5" s="76">
        <f t="shared" ref="Z5:AA50" si="0">IFERROR(W5/E5,0)</f>
        <v>5.7216188933200405</v>
      </c>
      <c r="AA5" s="76">
        <f t="shared" si="0"/>
        <v>5.2629360542866959</v>
      </c>
      <c r="AC5" s="8"/>
    </row>
    <row r="6" spans="1:29" ht="12.75" x14ac:dyDescent="0.25">
      <c r="A6" s="4">
        <f>A5+1</f>
        <v>2</v>
      </c>
      <c r="B6" s="72" t="s">
        <v>36</v>
      </c>
      <c r="C6" s="73">
        <v>500</v>
      </c>
      <c r="D6" s="74">
        <v>0.36220000000000002</v>
      </c>
      <c r="E6" s="75">
        <v>99.58</v>
      </c>
      <c r="F6" s="75">
        <v>15.66523595</v>
      </c>
      <c r="G6" s="75">
        <f t="shared" ref="G6:G75" si="1">F6-E6</f>
        <v>-83.914764050000002</v>
      </c>
      <c r="H6" s="75">
        <v>86.4</v>
      </c>
      <c r="I6" s="75">
        <v>19.179189596875002</v>
      </c>
      <c r="J6" s="75">
        <f t="shared" ref="J6:J75" si="2">I6-H6</f>
        <v>-67.220810403125</v>
      </c>
      <c r="K6" s="75">
        <v>392.34519999999998</v>
      </c>
      <c r="L6" s="75">
        <v>62.643492545199997</v>
      </c>
      <c r="M6" s="75">
        <f t="shared" ref="M6:M75" si="3">L6-K6</f>
        <v>-329.70170745479999</v>
      </c>
      <c r="N6" s="75"/>
      <c r="O6" s="75">
        <v>0</v>
      </c>
      <c r="P6" s="75">
        <f t="shared" ref="P6:P75" si="4">O6-N6</f>
        <v>0</v>
      </c>
      <c r="Q6" s="75"/>
      <c r="R6" s="75">
        <v>0</v>
      </c>
      <c r="S6" s="75">
        <f t="shared" ref="S6:S75" si="5">R6-Q6</f>
        <v>0</v>
      </c>
      <c r="T6" s="75"/>
      <c r="U6" s="75">
        <v>0</v>
      </c>
      <c r="V6" s="75">
        <f t="shared" ref="V6:V75" si="6">U6-T6</f>
        <v>0</v>
      </c>
      <c r="W6" s="75">
        <f t="shared" ref="W6:X75" si="7">T6+Q6+N6+K6+H6</f>
        <v>478.74519999999995</v>
      </c>
      <c r="X6" s="75">
        <f t="shared" si="7"/>
        <v>81.822682142074996</v>
      </c>
      <c r="Y6" s="75">
        <f t="shared" ref="Y6:Y75" si="8">X6-W6</f>
        <v>-396.92251785792496</v>
      </c>
      <c r="Z6" s="76">
        <f t="shared" si="0"/>
        <v>4.8076441052420158</v>
      </c>
      <c r="AA6" s="76">
        <f t="shared" si="0"/>
        <v>5.2232013870225167</v>
      </c>
      <c r="AC6" s="8"/>
    </row>
    <row r="7" spans="1:29" ht="12.75" x14ac:dyDescent="0.25">
      <c r="A7" s="4">
        <f t="shared" ref="A7:A67" si="9">A6+1</f>
        <v>3</v>
      </c>
      <c r="B7" s="72" t="s">
        <v>37</v>
      </c>
      <c r="C7" s="73">
        <v>800</v>
      </c>
      <c r="D7" s="74">
        <v>0.36220000000000002</v>
      </c>
      <c r="E7" s="75">
        <v>171.2</v>
      </c>
      <c r="F7" s="75">
        <v>115.4532802577</v>
      </c>
      <c r="G7" s="75">
        <f t="shared" si="1"/>
        <v>-55.746719742299987</v>
      </c>
      <c r="H7" s="75">
        <v>324.79166666666663</v>
      </c>
      <c r="I7" s="75">
        <v>253.17625584160001</v>
      </c>
      <c r="J7" s="75">
        <f t="shared" si="2"/>
        <v>-71.615410825066618</v>
      </c>
      <c r="K7" s="75">
        <v>571.80799999999999</v>
      </c>
      <c r="L7" s="75">
        <v>367.37400927395095</v>
      </c>
      <c r="M7" s="75">
        <f t="shared" si="3"/>
        <v>-204.43399072604905</v>
      </c>
      <c r="N7" s="75"/>
      <c r="O7" s="75">
        <v>0</v>
      </c>
      <c r="P7" s="75">
        <f t="shared" si="4"/>
        <v>0</v>
      </c>
      <c r="Q7" s="75"/>
      <c r="R7" s="75">
        <v>0</v>
      </c>
      <c r="S7" s="75">
        <f t="shared" si="5"/>
        <v>0</v>
      </c>
      <c r="T7" s="75"/>
      <c r="U7" s="75">
        <v>0</v>
      </c>
      <c r="V7" s="75">
        <f t="shared" si="6"/>
        <v>0</v>
      </c>
      <c r="W7" s="75">
        <f t="shared" si="7"/>
        <v>896.59966666666662</v>
      </c>
      <c r="X7" s="75">
        <f t="shared" si="7"/>
        <v>620.55026511555093</v>
      </c>
      <c r="Y7" s="75">
        <f t="shared" si="8"/>
        <v>-276.04940155111569</v>
      </c>
      <c r="Z7" s="76">
        <f t="shared" si="0"/>
        <v>5.2371475856697822</v>
      </c>
      <c r="AA7" s="76">
        <f t="shared" si="0"/>
        <v>5.3749037162949227</v>
      </c>
      <c r="AC7" s="8"/>
    </row>
    <row r="8" spans="1:29" ht="12.75" x14ac:dyDescent="0.25">
      <c r="A8" s="4">
        <f t="shared" si="9"/>
        <v>4</v>
      </c>
      <c r="B8" s="72" t="s">
        <v>38</v>
      </c>
      <c r="C8" s="73">
        <v>420</v>
      </c>
      <c r="D8" s="74">
        <v>0.36220000000000002</v>
      </c>
      <c r="E8" s="75">
        <v>28.54</v>
      </c>
      <c r="F8" s="75">
        <v>63.044689820000002</v>
      </c>
      <c r="G8" s="75">
        <f t="shared" si="1"/>
        <v>34.504689820000003</v>
      </c>
      <c r="H8" s="75">
        <v>79.408333333333331</v>
      </c>
      <c r="I8" s="75">
        <v>85.456892499999995</v>
      </c>
      <c r="J8" s="75">
        <f t="shared" si="2"/>
        <v>6.0485591666666636</v>
      </c>
      <c r="K8" s="75">
        <v>125.57600000000001</v>
      </c>
      <c r="L8" s="75">
        <v>299.23958606919996</v>
      </c>
      <c r="M8" s="75">
        <f t="shared" si="3"/>
        <v>173.66358606919994</v>
      </c>
      <c r="N8" s="75"/>
      <c r="O8" s="75">
        <v>0</v>
      </c>
      <c r="P8" s="75">
        <f t="shared" si="4"/>
        <v>0</v>
      </c>
      <c r="Q8" s="75"/>
      <c r="R8" s="75">
        <v>0</v>
      </c>
      <c r="S8" s="75">
        <f t="shared" si="5"/>
        <v>0</v>
      </c>
      <c r="T8" s="75"/>
      <c r="U8" s="75">
        <v>0</v>
      </c>
      <c r="V8" s="75">
        <f t="shared" si="6"/>
        <v>0</v>
      </c>
      <c r="W8" s="75">
        <f t="shared" si="7"/>
        <v>204.98433333333332</v>
      </c>
      <c r="X8" s="75">
        <f t="shared" si="7"/>
        <v>384.69647856919994</v>
      </c>
      <c r="Y8" s="75">
        <f t="shared" si="8"/>
        <v>179.71214523586661</v>
      </c>
      <c r="Z8" s="76">
        <f t="shared" si="0"/>
        <v>7.1823522541462275</v>
      </c>
      <c r="AA8" s="76">
        <f t="shared" si="0"/>
        <v>6.1019648073065884</v>
      </c>
      <c r="AC8" s="8"/>
    </row>
    <row r="9" spans="1:29" ht="12.75" x14ac:dyDescent="0.25">
      <c r="A9" s="4">
        <f t="shared" si="9"/>
        <v>5</v>
      </c>
      <c r="B9" s="72" t="s">
        <v>39</v>
      </c>
      <c r="C9" s="73">
        <v>420</v>
      </c>
      <c r="D9" s="74">
        <v>0.36220000000000002</v>
      </c>
      <c r="E9" s="75">
        <v>26.13</v>
      </c>
      <c r="F9" s="75">
        <v>47.351227559999998</v>
      </c>
      <c r="G9" s="75">
        <f t="shared" si="1"/>
        <v>21.221227559999999</v>
      </c>
      <c r="H9" s="75">
        <v>87.775000000000006</v>
      </c>
      <c r="I9" s="75">
        <v>82.189449999999994</v>
      </c>
      <c r="J9" s="75">
        <f t="shared" si="2"/>
        <v>-5.585550000000012</v>
      </c>
      <c r="K9" s="75">
        <v>114.97200000000001</v>
      </c>
      <c r="L9" s="75">
        <v>224.75107373179998</v>
      </c>
      <c r="M9" s="75">
        <f t="shared" si="3"/>
        <v>109.77907373179997</v>
      </c>
      <c r="N9" s="75"/>
      <c r="O9" s="75">
        <v>0</v>
      </c>
      <c r="P9" s="75">
        <f t="shared" si="4"/>
        <v>0</v>
      </c>
      <c r="Q9" s="75"/>
      <c r="R9" s="75">
        <v>0</v>
      </c>
      <c r="S9" s="75">
        <f t="shared" si="5"/>
        <v>0</v>
      </c>
      <c r="T9" s="75"/>
      <c r="U9" s="75">
        <v>0</v>
      </c>
      <c r="V9" s="75">
        <f t="shared" si="6"/>
        <v>0</v>
      </c>
      <c r="W9" s="75">
        <f t="shared" si="7"/>
        <v>202.74700000000001</v>
      </c>
      <c r="X9" s="75">
        <f t="shared" si="7"/>
        <v>306.9405237318</v>
      </c>
      <c r="Y9" s="75">
        <f t="shared" si="8"/>
        <v>104.19352373179998</v>
      </c>
      <c r="Z9" s="76">
        <f t="shared" si="0"/>
        <v>7.7591657099119793</v>
      </c>
      <c r="AA9" s="76">
        <f t="shared" si="0"/>
        <v>6.4822083723778334</v>
      </c>
      <c r="AC9" s="8"/>
    </row>
    <row r="10" spans="1:29" ht="12.75" x14ac:dyDescent="0.25">
      <c r="A10" s="4">
        <f t="shared" si="9"/>
        <v>6</v>
      </c>
      <c r="B10" s="72" t="s">
        <v>40</v>
      </c>
      <c r="C10" s="73">
        <v>210</v>
      </c>
      <c r="D10" s="74">
        <v>0.36220000000000002</v>
      </c>
      <c r="E10" s="75">
        <v>18.45</v>
      </c>
      <c r="F10" s="75">
        <v>30.776159889999995</v>
      </c>
      <c r="G10" s="75">
        <f t="shared" si="1"/>
        <v>12.326159889999996</v>
      </c>
      <c r="H10" s="75">
        <v>47.258333333333333</v>
      </c>
      <c r="I10" s="75">
        <v>50.756714166666654</v>
      </c>
      <c r="J10" s="75">
        <f t="shared" si="2"/>
        <v>3.4983808333333215</v>
      </c>
      <c r="K10" s="75">
        <v>81.180000000000007</v>
      </c>
      <c r="L10" s="75">
        <v>146.0780497435</v>
      </c>
      <c r="M10" s="75">
        <f t="shared" si="3"/>
        <v>64.898049743499996</v>
      </c>
      <c r="N10" s="75"/>
      <c r="O10" s="75">
        <v>0</v>
      </c>
      <c r="P10" s="75">
        <f t="shared" si="4"/>
        <v>0</v>
      </c>
      <c r="Q10" s="75"/>
      <c r="R10" s="75">
        <v>0</v>
      </c>
      <c r="S10" s="75">
        <f t="shared" si="5"/>
        <v>0</v>
      </c>
      <c r="T10" s="75"/>
      <c r="U10" s="75">
        <v>0</v>
      </c>
      <c r="V10" s="75">
        <f t="shared" si="6"/>
        <v>0</v>
      </c>
      <c r="W10" s="75">
        <f t="shared" si="7"/>
        <v>128.43833333333333</v>
      </c>
      <c r="X10" s="75">
        <f t="shared" si="7"/>
        <v>196.83476391016666</v>
      </c>
      <c r="Y10" s="75">
        <f t="shared" si="8"/>
        <v>68.396430576833325</v>
      </c>
      <c r="Z10" s="76">
        <f t="shared" si="0"/>
        <v>6.9614272809394766</v>
      </c>
      <c r="AA10" s="76">
        <f t="shared" si="0"/>
        <v>6.3956895406604506</v>
      </c>
      <c r="AC10" s="8"/>
    </row>
    <row r="11" spans="1:29" ht="12.75" x14ac:dyDescent="0.25">
      <c r="A11" s="4">
        <f t="shared" si="9"/>
        <v>7</v>
      </c>
      <c r="B11" s="72" t="s">
        <v>41</v>
      </c>
      <c r="C11" s="73">
        <v>600</v>
      </c>
      <c r="D11" s="74">
        <v>0.36220000000000002</v>
      </c>
      <c r="E11" s="75">
        <v>94.73</v>
      </c>
      <c r="F11" s="75">
        <v>91.172445699999983</v>
      </c>
      <c r="G11" s="75">
        <f t="shared" si="1"/>
        <v>-3.5575543000000209</v>
      </c>
      <c r="H11" s="75">
        <v>184.25833333333333</v>
      </c>
      <c r="I11" s="75">
        <v>169.29336825470588</v>
      </c>
      <c r="J11" s="75">
        <f t="shared" si="2"/>
        <v>-14.964965078627444</v>
      </c>
      <c r="K11" s="75">
        <v>388.39299999999997</v>
      </c>
      <c r="L11" s="75">
        <v>405.23025326769994</v>
      </c>
      <c r="M11" s="75">
        <f t="shared" si="3"/>
        <v>16.837253267699964</v>
      </c>
      <c r="N11" s="75"/>
      <c r="O11" s="75">
        <v>0</v>
      </c>
      <c r="P11" s="75">
        <f t="shared" si="4"/>
        <v>0</v>
      </c>
      <c r="Q11" s="75"/>
      <c r="R11" s="75">
        <v>0</v>
      </c>
      <c r="S11" s="75">
        <f t="shared" si="5"/>
        <v>0</v>
      </c>
      <c r="T11" s="75"/>
      <c r="U11" s="75">
        <v>0</v>
      </c>
      <c r="V11" s="75">
        <f t="shared" si="6"/>
        <v>0</v>
      </c>
      <c r="W11" s="75">
        <f t="shared" si="7"/>
        <v>572.65133333333324</v>
      </c>
      <c r="X11" s="75">
        <f t="shared" si="7"/>
        <v>574.52362152240585</v>
      </c>
      <c r="Y11" s="75">
        <f t="shared" si="8"/>
        <v>1.8722881890726057</v>
      </c>
      <c r="Z11" s="76">
        <f t="shared" si="0"/>
        <v>6.0450895527639945</v>
      </c>
      <c r="AA11" s="76">
        <f t="shared" si="0"/>
        <v>6.3015049899270821</v>
      </c>
      <c r="AC11" s="8"/>
    </row>
    <row r="12" spans="1:29" ht="12.75" x14ac:dyDescent="0.25">
      <c r="A12" s="77">
        <f t="shared" si="9"/>
        <v>8</v>
      </c>
      <c r="B12" s="78" t="s">
        <v>42</v>
      </c>
      <c r="C12" s="79">
        <f>SUM(C5:C11)</f>
        <v>4210</v>
      </c>
      <c r="D12" s="80">
        <v>0.36220000000000002</v>
      </c>
      <c r="E12" s="81">
        <f>SUM(E5:E11)</f>
        <v>599.11</v>
      </c>
      <c r="F12" s="81">
        <f t="shared" ref="F12:V12" si="10">SUM(F5:F11)</f>
        <v>547.2916240477</v>
      </c>
      <c r="G12" s="81">
        <f t="shared" si="10"/>
        <v>-51.818375952299988</v>
      </c>
      <c r="H12" s="81">
        <f t="shared" si="10"/>
        <v>1049.2666666666664</v>
      </c>
      <c r="I12" s="81">
        <f t="shared" si="10"/>
        <v>845.6528025329726</v>
      </c>
      <c r="J12" s="81">
        <f t="shared" si="10"/>
        <v>-203.61386413369408</v>
      </c>
      <c r="K12" s="81">
        <f t="shared" si="10"/>
        <v>2353.1046000000001</v>
      </c>
      <c r="L12" s="81">
        <f t="shared" si="10"/>
        <v>2287.1936195790508</v>
      </c>
      <c r="M12" s="81">
        <f t="shared" si="10"/>
        <v>-65.910980420949357</v>
      </c>
      <c r="N12" s="81">
        <f t="shared" si="10"/>
        <v>0</v>
      </c>
      <c r="O12" s="81">
        <f t="shared" si="10"/>
        <v>0</v>
      </c>
      <c r="P12" s="81">
        <f t="shared" si="10"/>
        <v>0</v>
      </c>
      <c r="Q12" s="81">
        <f t="shared" si="10"/>
        <v>0</v>
      </c>
      <c r="R12" s="81">
        <f t="shared" si="10"/>
        <v>0</v>
      </c>
      <c r="S12" s="81">
        <f t="shared" si="10"/>
        <v>0</v>
      </c>
      <c r="T12" s="81">
        <f t="shared" si="10"/>
        <v>0</v>
      </c>
      <c r="U12" s="81">
        <f t="shared" si="10"/>
        <v>0</v>
      </c>
      <c r="V12" s="81">
        <f t="shared" si="10"/>
        <v>0</v>
      </c>
      <c r="W12" s="81">
        <f>SUM(W5:W11)</f>
        <v>3402.3712666666665</v>
      </c>
      <c r="X12" s="81">
        <f>SUM(X5:X11)</f>
        <v>3132.8464221120234</v>
      </c>
      <c r="Y12" s="81">
        <f>SUM(Y5:Y11)</f>
        <v>-269.52484455464332</v>
      </c>
      <c r="Z12" s="82">
        <f t="shared" si="0"/>
        <v>5.6790426911029135</v>
      </c>
      <c r="AA12" s="82">
        <f t="shared" si="0"/>
        <v>5.7242725531625815</v>
      </c>
      <c r="AC12" s="8"/>
    </row>
    <row r="13" spans="1:29" ht="12.75" x14ac:dyDescent="0.25">
      <c r="A13" s="4">
        <f t="shared" si="9"/>
        <v>9</v>
      </c>
      <c r="B13" s="9" t="s">
        <v>43</v>
      </c>
      <c r="C13" s="73">
        <v>770</v>
      </c>
      <c r="D13" s="74">
        <v>0.36220000000000002</v>
      </c>
      <c r="E13" s="75">
        <v>36.65</v>
      </c>
      <c r="F13" s="75">
        <v>177.92602778999998</v>
      </c>
      <c r="G13" s="75">
        <f t="shared" si="1"/>
        <v>141.27602778999997</v>
      </c>
      <c r="H13" s="75">
        <v>70.591666666666669</v>
      </c>
      <c r="I13" s="75">
        <v>66.44409916666666</v>
      </c>
      <c r="J13" s="75">
        <f t="shared" si="2"/>
        <v>-4.1475675000000081</v>
      </c>
      <c r="K13" s="75">
        <v>0</v>
      </c>
      <c r="L13" s="75">
        <v>0</v>
      </c>
      <c r="M13" s="75">
        <f t="shared" si="3"/>
        <v>0</v>
      </c>
      <c r="N13" s="75"/>
      <c r="O13" s="75">
        <v>0</v>
      </c>
      <c r="P13" s="75">
        <f t="shared" si="4"/>
        <v>0</v>
      </c>
      <c r="Q13" s="75"/>
      <c r="R13" s="75">
        <v>0</v>
      </c>
      <c r="S13" s="75">
        <f t="shared" si="5"/>
        <v>0</v>
      </c>
      <c r="T13" s="75"/>
      <c r="U13" s="75">
        <v>0</v>
      </c>
      <c r="V13" s="75">
        <f t="shared" si="6"/>
        <v>0</v>
      </c>
      <c r="W13" s="75">
        <f t="shared" si="7"/>
        <v>70.591666666666669</v>
      </c>
      <c r="X13" s="75">
        <f t="shared" si="7"/>
        <v>66.44409916666666</v>
      </c>
      <c r="Y13" s="75">
        <f t="shared" si="8"/>
        <v>-4.1475675000000081</v>
      </c>
      <c r="Z13" s="76">
        <f t="shared" si="0"/>
        <v>1.9261027739881766</v>
      </c>
      <c r="AA13" s="76">
        <f t="shared" si="0"/>
        <v>0.37343664663321974</v>
      </c>
      <c r="AC13" s="8"/>
    </row>
    <row r="14" spans="1:29" ht="12.75" x14ac:dyDescent="0.25">
      <c r="A14" s="4">
        <f t="shared" si="9"/>
        <v>10</v>
      </c>
      <c r="B14" s="9" t="s">
        <v>44</v>
      </c>
      <c r="C14" s="73">
        <v>90</v>
      </c>
      <c r="D14" s="74">
        <v>0.36220000000000002</v>
      </c>
      <c r="E14" s="75">
        <v>0.81</v>
      </c>
      <c r="F14" s="75">
        <v>1.2830208803999998</v>
      </c>
      <c r="G14" s="75">
        <f t="shared" si="1"/>
        <v>0.47302088039999979</v>
      </c>
      <c r="H14" s="75">
        <v>8.3000000000000007</v>
      </c>
      <c r="I14" s="75">
        <v>7.8009808333333321</v>
      </c>
      <c r="J14" s="75">
        <f t="shared" si="2"/>
        <v>-0.49901916666666857</v>
      </c>
      <c r="K14" s="75">
        <v>0</v>
      </c>
      <c r="L14" s="75">
        <v>0</v>
      </c>
      <c r="M14" s="75">
        <f t="shared" si="3"/>
        <v>0</v>
      </c>
      <c r="N14" s="75"/>
      <c r="O14" s="75">
        <v>0</v>
      </c>
      <c r="P14" s="75">
        <f t="shared" si="4"/>
        <v>0</v>
      </c>
      <c r="Q14" s="75"/>
      <c r="R14" s="75">
        <v>0</v>
      </c>
      <c r="S14" s="75">
        <f t="shared" si="5"/>
        <v>0</v>
      </c>
      <c r="T14" s="75"/>
      <c r="U14" s="75">
        <v>0</v>
      </c>
      <c r="V14" s="75">
        <f t="shared" si="6"/>
        <v>0</v>
      </c>
      <c r="W14" s="75">
        <f t="shared" si="7"/>
        <v>8.3000000000000007</v>
      </c>
      <c r="X14" s="75">
        <f t="shared" si="7"/>
        <v>7.8009808333333321</v>
      </c>
      <c r="Y14" s="75">
        <f t="shared" si="8"/>
        <v>-0.49901916666666857</v>
      </c>
      <c r="Z14" s="76">
        <f t="shared" si="0"/>
        <v>10.246913580246913</v>
      </c>
      <c r="AA14" s="76">
        <f t="shared" si="0"/>
        <v>6.080166700717502</v>
      </c>
      <c r="AC14" s="8"/>
    </row>
    <row r="15" spans="1:29" ht="12.75" x14ac:dyDescent="0.25">
      <c r="A15" s="4">
        <f t="shared" si="9"/>
        <v>11</v>
      </c>
      <c r="B15" s="9" t="s">
        <v>45</v>
      </c>
      <c r="C15" s="73">
        <v>50</v>
      </c>
      <c r="D15" s="74">
        <v>0.36220000000000002</v>
      </c>
      <c r="E15" s="75">
        <v>0</v>
      </c>
      <c r="F15" s="75">
        <v>4.15626008</v>
      </c>
      <c r="G15" s="75">
        <f t="shared" si="1"/>
        <v>4.15626008</v>
      </c>
      <c r="H15" s="75">
        <v>16.233333333333334</v>
      </c>
      <c r="I15" s="75">
        <v>15.251115833333333</v>
      </c>
      <c r="J15" s="75">
        <f t="shared" si="2"/>
        <v>-0.98221750000000085</v>
      </c>
      <c r="K15" s="75">
        <v>0</v>
      </c>
      <c r="L15" s="75">
        <v>0</v>
      </c>
      <c r="M15" s="75">
        <f t="shared" si="3"/>
        <v>0</v>
      </c>
      <c r="N15" s="75"/>
      <c r="O15" s="75">
        <v>0</v>
      </c>
      <c r="P15" s="75">
        <f t="shared" si="4"/>
        <v>0</v>
      </c>
      <c r="Q15" s="75"/>
      <c r="R15" s="75">
        <v>0</v>
      </c>
      <c r="S15" s="75">
        <f t="shared" si="5"/>
        <v>0</v>
      </c>
      <c r="T15" s="75"/>
      <c r="U15" s="75">
        <v>0</v>
      </c>
      <c r="V15" s="75">
        <f t="shared" si="6"/>
        <v>0</v>
      </c>
      <c r="W15" s="75">
        <f t="shared" si="7"/>
        <v>16.233333333333334</v>
      </c>
      <c r="X15" s="75">
        <f t="shared" si="7"/>
        <v>15.251115833333333</v>
      </c>
      <c r="Y15" s="75">
        <f t="shared" si="8"/>
        <v>-0.98221750000000085</v>
      </c>
      <c r="Z15" s="76">
        <f t="shared" si="0"/>
        <v>0</v>
      </c>
      <c r="AA15" s="76">
        <f t="shared" si="0"/>
        <v>3.669432504169309</v>
      </c>
      <c r="AC15" s="8"/>
    </row>
    <row r="16" spans="1:29" ht="12.75" x14ac:dyDescent="0.25">
      <c r="A16" s="4">
        <f t="shared" si="9"/>
        <v>12</v>
      </c>
      <c r="B16" s="9" t="s">
        <v>46</v>
      </c>
      <c r="C16" s="100">
        <v>725</v>
      </c>
      <c r="D16" s="74">
        <v>0.36220000000000002</v>
      </c>
      <c r="E16" s="75">
        <v>12.49</v>
      </c>
      <c r="F16" s="75">
        <v>16.928274726299996</v>
      </c>
      <c r="G16" s="75">
        <f t="shared" si="1"/>
        <v>4.438274726299996</v>
      </c>
      <c r="H16" s="75">
        <v>27.856408333333334</v>
      </c>
      <c r="I16" s="75">
        <v>26.196601103448273</v>
      </c>
      <c r="J16" s="75">
        <f t="shared" si="2"/>
        <v>-1.659807229885061</v>
      </c>
      <c r="K16" s="75">
        <v>0</v>
      </c>
      <c r="L16" s="75">
        <v>0</v>
      </c>
      <c r="M16" s="75">
        <f t="shared" si="3"/>
        <v>0</v>
      </c>
      <c r="N16" s="75"/>
      <c r="O16" s="75">
        <v>0</v>
      </c>
      <c r="P16" s="75">
        <f t="shared" si="4"/>
        <v>0</v>
      </c>
      <c r="Q16" s="75"/>
      <c r="R16" s="75">
        <v>0</v>
      </c>
      <c r="S16" s="75">
        <f t="shared" si="5"/>
        <v>0</v>
      </c>
      <c r="T16" s="75"/>
      <c r="U16" s="75">
        <v>0</v>
      </c>
      <c r="V16" s="75">
        <f t="shared" si="6"/>
        <v>0</v>
      </c>
      <c r="W16" s="75">
        <f t="shared" si="7"/>
        <v>27.856408333333334</v>
      </c>
      <c r="X16" s="75">
        <f t="shared" si="7"/>
        <v>26.196601103448273</v>
      </c>
      <c r="Y16" s="75">
        <f t="shared" si="8"/>
        <v>-1.659807229885061</v>
      </c>
      <c r="Z16" s="76">
        <f t="shared" si="0"/>
        <v>2.2302969041900189</v>
      </c>
      <c r="AA16" s="76">
        <f t="shared" si="0"/>
        <v>1.5475056688883291</v>
      </c>
      <c r="AC16" s="8"/>
    </row>
    <row r="17" spans="1:29" ht="12.75" x14ac:dyDescent="0.25">
      <c r="A17" s="4">
        <f t="shared" si="9"/>
        <v>13</v>
      </c>
      <c r="B17" s="9" t="s">
        <v>47</v>
      </c>
      <c r="C17" s="100"/>
      <c r="D17" s="74">
        <v>0.36220000000000002</v>
      </c>
      <c r="E17" s="75">
        <v>38.78</v>
      </c>
      <c r="F17" s="75">
        <v>38.139132337600003</v>
      </c>
      <c r="G17" s="75">
        <f t="shared" si="1"/>
        <v>-0.64086766239999804</v>
      </c>
      <c r="H17" s="75">
        <v>53.398462500000001</v>
      </c>
      <c r="I17" s="75">
        <v>50.210152114942531</v>
      </c>
      <c r="J17" s="75">
        <f t="shared" si="2"/>
        <v>-3.1883103850574699</v>
      </c>
      <c r="K17" s="75">
        <v>0</v>
      </c>
      <c r="L17" s="75">
        <v>0</v>
      </c>
      <c r="M17" s="75">
        <f t="shared" si="3"/>
        <v>0</v>
      </c>
      <c r="N17" s="75"/>
      <c r="O17" s="75">
        <v>0</v>
      </c>
      <c r="P17" s="75">
        <f t="shared" si="4"/>
        <v>0</v>
      </c>
      <c r="Q17" s="75"/>
      <c r="R17" s="75">
        <v>0</v>
      </c>
      <c r="S17" s="75">
        <f t="shared" si="5"/>
        <v>0</v>
      </c>
      <c r="T17" s="75"/>
      <c r="U17" s="75">
        <v>0</v>
      </c>
      <c r="V17" s="75">
        <f t="shared" si="6"/>
        <v>0</v>
      </c>
      <c r="W17" s="75">
        <f t="shared" si="7"/>
        <v>53.398462500000001</v>
      </c>
      <c r="X17" s="75">
        <f t="shared" si="7"/>
        <v>50.210152114942531</v>
      </c>
      <c r="Y17" s="75">
        <f t="shared" si="8"/>
        <v>-3.1883103850574699</v>
      </c>
      <c r="Z17" s="76">
        <f t="shared" si="0"/>
        <v>1.3769588060856111</v>
      </c>
      <c r="AA17" s="76">
        <f t="shared" si="0"/>
        <v>1.3164995907744377</v>
      </c>
      <c r="AC17" s="8"/>
    </row>
    <row r="18" spans="1:29" ht="12.75" x14ac:dyDescent="0.25">
      <c r="A18" s="4">
        <f t="shared" si="9"/>
        <v>14</v>
      </c>
      <c r="B18" s="9" t="s">
        <v>48</v>
      </c>
      <c r="C18" s="100"/>
      <c r="D18" s="74">
        <v>0.36220000000000002</v>
      </c>
      <c r="E18" s="75">
        <v>3.01</v>
      </c>
      <c r="F18" s="75">
        <v>2.7867286713000001</v>
      </c>
      <c r="G18" s="75">
        <f t="shared" si="1"/>
        <v>-0.22327132869999966</v>
      </c>
      <c r="H18" s="75">
        <v>2.9034624999999998</v>
      </c>
      <c r="I18" s="75">
        <v>2.728812614942528</v>
      </c>
      <c r="J18" s="75">
        <f t="shared" si="2"/>
        <v>-0.17464988505747181</v>
      </c>
      <c r="K18" s="75">
        <v>0</v>
      </c>
      <c r="L18" s="75">
        <v>0</v>
      </c>
      <c r="M18" s="75">
        <f t="shared" si="3"/>
        <v>0</v>
      </c>
      <c r="N18" s="75"/>
      <c r="O18" s="75">
        <v>0</v>
      </c>
      <c r="P18" s="75">
        <f t="shared" si="4"/>
        <v>0</v>
      </c>
      <c r="Q18" s="75"/>
      <c r="R18" s="75">
        <v>0</v>
      </c>
      <c r="S18" s="75">
        <f t="shared" si="5"/>
        <v>0</v>
      </c>
      <c r="T18" s="75"/>
      <c r="U18" s="75">
        <v>0</v>
      </c>
      <c r="V18" s="75">
        <f t="shared" si="6"/>
        <v>0</v>
      </c>
      <c r="W18" s="75">
        <f t="shared" si="7"/>
        <v>2.9034624999999998</v>
      </c>
      <c r="X18" s="75">
        <f t="shared" si="7"/>
        <v>2.728812614942528</v>
      </c>
      <c r="Y18" s="75">
        <f t="shared" si="8"/>
        <v>-0.17464988505747181</v>
      </c>
      <c r="Z18" s="76">
        <f t="shared" si="0"/>
        <v>0.96460548172757477</v>
      </c>
      <c r="AA18" s="76">
        <f t="shared" si="0"/>
        <v>0.9792171886147587</v>
      </c>
      <c r="AC18" s="8"/>
    </row>
    <row r="19" spans="1:29" ht="12.75" x14ac:dyDescent="0.25">
      <c r="A19" s="4">
        <f t="shared" si="9"/>
        <v>15</v>
      </c>
      <c r="B19" s="9" t="s">
        <v>49</v>
      </c>
      <c r="C19" s="73">
        <v>20</v>
      </c>
      <c r="D19" s="74">
        <v>0.36220000000000002</v>
      </c>
      <c r="E19" s="75">
        <v>0</v>
      </c>
      <c r="F19" s="75">
        <v>-8.339391899999998E-3</v>
      </c>
      <c r="G19" s="75">
        <f t="shared" si="1"/>
        <v>-8.339391899999998E-3</v>
      </c>
      <c r="H19" s="75">
        <v>4.5750000000000002</v>
      </c>
      <c r="I19" s="75">
        <v>4.3108275000000003</v>
      </c>
      <c r="J19" s="75">
        <f t="shared" si="2"/>
        <v>-0.26417249999999992</v>
      </c>
      <c r="K19" s="75">
        <v>0</v>
      </c>
      <c r="L19" s="75">
        <v>0</v>
      </c>
      <c r="M19" s="75">
        <f t="shared" si="3"/>
        <v>0</v>
      </c>
      <c r="N19" s="75"/>
      <c r="O19" s="75">
        <v>0</v>
      </c>
      <c r="P19" s="75">
        <f t="shared" si="4"/>
        <v>0</v>
      </c>
      <c r="Q19" s="75"/>
      <c r="R19" s="75">
        <v>0</v>
      </c>
      <c r="S19" s="75">
        <f t="shared" si="5"/>
        <v>0</v>
      </c>
      <c r="T19" s="75"/>
      <c r="U19" s="75">
        <v>0</v>
      </c>
      <c r="V19" s="75">
        <f t="shared" si="6"/>
        <v>0</v>
      </c>
      <c r="W19" s="75">
        <f t="shared" si="7"/>
        <v>4.5750000000000002</v>
      </c>
      <c r="X19" s="75">
        <f t="shared" si="7"/>
        <v>4.3108275000000003</v>
      </c>
      <c r="Y19" s="75">
        <f t="shared" si="8"/>
        <v>-0.26417249999999992</v>
      </c>
      <c r="Z19" s="76">
        <f t="shared" si="0"/>
        <v>0</v>
      </c>
      <c r="AA19" s="76">
        <f t="shared" si="0"/>
        <v>-516.92348215461629</v>
      </c>
      <c r="AC19" s="8"/>
    </row>
    <row r="20" spans="1:29" ht="12.75" x14ac:dyDescent="0.25">
      <c r="A20" s="4">
        <f t="shared" si="9"/>
        <v>16</v>
      </c>
      <c r="B20" s="9" t="s">
        <v>50</v>
      </c>
      <c r="C20" s="73">
        <v>1</v>
      </c>
      <c r="D20" s="74">
        <v>0.36220000000000002</v>
      </c>
      <c r="E20" s="75">
        <v>0.08</v>
      </c>
      <c r="F20" s="75">
        <v>7.7327641999999988E-2</v>
      </c>
      <c r="G20" s="75">
        <f t="shared" si="1"/>
        <v>-2.6723580000000136E-3</v>
      </c>
      <c r="H20" s="75">
        <v>0.81666666666666665</v>
      </c>
      <c r="I20" s="75">
        <v>0.67269905911764716</v>
      </c>
      <c r="J20" s="75">
        <f t="shared" si="2"/>
        <v>-0.14396760754901949</v>
      </c>
      <c r="K20" s="75">
        <v>0</v>
      </c>
      <c r="L20" s="75">
        <v>0</v>
      </c>
      <c r="M20" s="75">
        <f t="shared" si="3"/>
        <v>0</v>
      </c>
      <c r="N20" s="75"/>
      <c r="O20" s="75">
        <v>0</v>
      </c>
      <c r="P20" s="75">
        <f t="shared" si="4"/>
        <v>0</v>
      </c>
      <c r="Q20" s="75"/>
      <c r="R20" s="75">
        <v>0</v>
      </c>
      <c r="S20" s="75">
        <f t="shared" si="5"/>
        <v>0</v>
      </c>
      <c r="T20" s="75"/>
      <c r="U20" s="75">
        <v>0</v>
      </c>
      <c r="V20" s="75">
        <f t="shared" si="6"/>
        <v>0</v>
      </c>
      <c r="W20" s="75">
        <f t="shared" si="7"/>
        <v>0.81666666666666665</v>
      </c>
      <c r="X20" s="75">
        <f t="shared" si="7"/>
        <v>0.67269905911764716</v>
      </c>
      <c r="Y20" s="75">
        <f t="shared" si="8"/>
        <v>-0.14396760754901949</v>
      </c>
      <c r="Z20" s="76">
        <f t="shared" si="0"/>
        <v>10.208333333333332</v>
      </c>
      <c r="AA20" s="76">
        <f t="shared" si="0"/>
        <v>8.6993349560257798</v>
      </c>
      <c r="AC20" s="8"/>
    </row>
    <row r="21" spans="1:29" ht="12.75" x14ac:dyDescent="0.25">
      <c r="A21" s="4">
        <f t="shared" si="9"/>
        <v>17</v>
      </c>
      <c r="B21" s="72" t="s">
        <v>51</v>
      </c>
      <c r="C21" s="100">
        <v>117.6</v>
      </c>
      <c r="D21" s="74">
        <v>0.36220000000000002</v>
      </c>
      <c r="E21" s="75">
        <v>11.57</v>
      </c>
      <c r="F21" s="75">
        <v>13.51172592</v>
      </c>
      <c r="G21" s="75">
        <f t="shared" si="1"/>
        <v>1.9417259199999997</v>
      </c>
      <c r="H21" s="75">
        <v>12.342687074829934</v>
      </c>
      <c r="I21" s="75">
        <v>11.594722848185715</v>
      </c>
      <c r="J21" s="75">
        <f t="shared" si="2"/>
        <v>-0.74796422664421947</v>
      </c>
      <c r="K21" s="75">
        <v>0</v>
      </c>
      <c r="L21" s="75">
        <v>0</v>
      </c>
      <c r="M21" s="75">
        <f t="shared" si="3"/>
        <v>0</v>
      </c>
      <c r="N21" s="75"/>
      <c r="O21" s="75">
        <v>0</v>
      </c>
      <c r="P21" s="75">
        <f t="shared" si="4"/>
        <v>0</v>
      </c>
      <c r="Q21" s="75"/>
      <c r="R21" s="75">
        <v>0</v>
      </c>
      <c r="S21" s="75">
        <f t="shared" si="5"/>
        <v>0</v>
      </c>
      <c r="T21" s="75"/>
      <c r="U21" s="75">
        <v>0</v>
      </c>
      <c r="V21" s="75">
        <f t="shared" si="6"/>
        <v>0</v>
      </c>
      <c r="W21" s="75">
        <f t="shared" si="7"/>
        <v>12.342687074829934</v>
      </c>
      <c r="X21" s="75">
        <f t="shared" si="7"/>
        <v>11.594722848185715</v>
      </c>
      <c r="Y21" s="75">
        <f t="shared" si="8"/>
        <v>-0.74796422664421947</v>
      </c>
      <c r="Z21" s="76">
        <f t="shared" si="0"/>
        <v>1.0667836711175396</v>
      </c>
      <c r="AA21" s="76">
        <f t="shared" si="0"/>
        <v>0.8581230049244305</v>
      </c>
      <c r="AC21" s="8"/>
    </row>
    <row r="22" spans="1:29" ht="25.5" x14ac:dyDescent="0.25">
      <c r="A22" s="4">
        <f t="shared" si="9"/>
        <v>18</v>
      </c>
      <c r="B22" s="72" t="s">
        <v>52</v>
      </c>
      <c r="C22" s="100"/>
      <c r="D22" s="74">
        <v>0.36220000000000002</v>
      </c>
      <c r="E22" s="75">
        <v>4.0999999999999996</v>
      </c>
      <c r="F22" s="75">
        <v>6.3945954799999996</v>
      </c>
      <c r="G22" s="75">
        <f t="shared" si="1"/>
        <v>2.2945954799999999</v>
      </c>
      <c r="H22" s="75">
        <v>11.848979591836738</v>
      </c>
      <c r="I22" s="75">
        <v>11.130934285714286</v>
      </c>
      <c r="J22" s="75">
        <f t="shared" si="2"/>
        <v>-0.71804530612245188</v>
      </c>
      <c r="K22" s="75">
        <v>0</v>
      </c>
      <c r="L22" s="75">
        <v>0</v>
      </c>
      <c r="M22" s="75">
        <f t="shared" si="3"/>
        <v>0</v>
      </c>
      <c r="N22" s="75"/>
      <c r="O22" s="75">
        <v>0</v>
      </c>
      <c r="P22" s="75">
        <f t="shared" si="4"/>
        <v>0</v>
      </c>
      <c r="Q22" s="75"/>
      <c r="R22" s="75">
        <v>0</v>
      </c>
      <c r="S22" s="75">
        <f t="shared" si="5"/>
        <v>0</v>
      </c>
      <c r="T22" s="75"/>
      <c r="U22" s="75">
        <v>0</v>
      </c>
      <c r="V22" s="75">
        <f t="shared" si="6"/>
        <v>0</v>
      </c>
      <c r="W22" s="75">
        <f t="shared" si="7"/>
        <v>11.848979591836738</v>
      </c>
      <c r="X22" s="75">
        <f t="shared" si="7"/>
        <v>11.130934285714286</v>
      </c>
      <c r="Y22" s="75">
        <f t="shared" si="8"/>
        <v>-0.71804530612245188</v>
      </c>
      <c r="Z22" s="76">
        <f t="shared" si="0"/>
        <v>2.8899950223992046</v>
      </c>
      <c r="AA22" s="76">
        <f t="shared" si="0"/>
        <v>1.7406784089044967</v>
      </c>
      <c r="AC22" s="8"/>
    </row>
    <row r="23" spans="1:29" ht="25.5" x14ac:dyDescent="0.25">
      <c r="A23" s="77">
        <f t="shared" si="9"/>
        <v>19</v>
      </c>
      <c r="B23" s="78" t="s">
        <v>53</v>
      </c>
      <c r="C23" s="79">
        <f>SUM(C13:C22)</f>
        <v>1773.6</v>
      </c>
      <c r="D23" s="80">
        <v>0.36220000000000002</v>
      </c>
      <c r="E23" s="81">
        <f>SUM(E13:E22)</f>
        <v>107.49000000000001</v>
      </c>
      <c r="F23" s="81">
        <f t="shared" ref="F23:Y23" si="11">SUM(F13:F22)</f>
        <v>261.19475413570001</v>
      </c>
      <c r="G23" s="81">
        <f t="shared" si="11"/>
        <v>153.70475413569994</v>
      </c>
      <c r="H23" s="81">
        <f t="shared" si="11"/>
        <v>208.86666666666667</v>
      </c>
      <c r="I23" s="81">
        <f t="shared" si="11"/>
        <v>196.3409453596843</v>
      </c>
      <c r="J23" s="81">
        <f t="shared" si="11"/>
        <v>-12.525721306982371</v>
      </c>
      <c r="K23" s="81">
        <f t="shared" si="11"/>
        <v>0</v>
      </c>
      <c r="L23" s="81">
        <f t="shared" si="11"/>
        <v>0</v>
      </c>
      <c r="M23" s="81">
        <f t="shared" si="11"/>
        <v>0</v>
      </c>
      <c r="N23" s="81">
        <f t="shared" si="11"/>
        <v>0</v>
      </c>
      <c r="O23" s="81">
        <f t="shared" si="11"/>
        <v>0</v>
      </c>
      <c r="P23" s="81">
        <f t="shared" si="11"/>
        <v>0</v>
      </c>
      <c r="Q23" s="81">
        <f t="shared" si="11"/>
        <v>0</v>
      </c>
      <c r="R23" s="81">
        <f t="shared" si="11"/>
        <v>0</v>
      </c>
      <c r="S23" s="81">
        <f t="shared" si="11"/>
        <v>0</v>
      </c>
      <c r="T23" s="81">
        <f t="shared" si="11"/>
        <v>0</v>
      </c>
      <c r="U23" s="81">
        <f t="shared" si="11"/>
        <v>0</v>
      </c>
      <c r="V23" s="81">
        <f t="shared" si="11"/>
        <v>0</v>
      </c>
      <c r="W23" s="81">
        <f t="shared" si="11"/>
        <v>208.86666666666667</v>
      </c>
      <c r="X23" s="81">
        <f t="shared" si="11"/>
        <v>196.3409453596843</v>
      </c>
      <c r="Y23" s="81">
        <f t="shared" si="11"/>
        <v>-12.525721306982371</v>
      </c>
      <c r="Z23" s="82">
        <f t="shared" si="0"/>
        <v>1.9431264923868885</v>
      </c>
      <c r="AA23" s="82">
        <f t="shared" si="0"/>
        <v>0.75170324920721099</v>
      </c>
      <c r="AC23" s="8"/>
    </row>
    <row r="24" spans="1:29" ht="25.5" x14ac:dyDescent="0.25">
      <c r="A24" s="4">
        <f t="shared" si="9"/>
        <v>20</v>
      </c>
      <c r="B24" s="9" t="s">
        <v>54</v>
      </c>
      <c r="C24" s="73">
        <v>2100</v>
      </c>
      <c r="D24" s="74">
        <v>0.36220000000000002</v>
      </c>
      <c r="E24" s="75">
        <v>49.16</v>
      </c>
      <c r="F24" s="75">
        <v>29.956873486399996</v>
      </c>
      <c r="G24" s="75">
        <f t="shared" si="1"/>
        <v>-19.203126513600001</v>
      </c>
      <c r="H24" s="75">
        <v>48.7</v>
      </c>
      <c r="I24" s="75">
        <v>63.612796844099996</v>
      </c>
      <c r="J24" s="75">
        <f t="shared" si="2"/>
        <v>14.912796844099994</v>
      </c>
      <c r="K24" s="75">
        <v>196.14840000000001</v>
      </c>
      <c r="L24" s="75">
        <v>109.67211351739999</v>
      </c>
      <c r="M24" s="75">
        <f t="shared" si="3"/>
        <v>-86.476286482600017</v>
      </c>
      <c r="N24" s="75"/>
      <c r="O24" s="75">
        <v>0</v>
      </c>
      <c r="P24" s="75">
        <f t="shared" si="4"/>
        <v>0</v>
      </c>
      <c r="Q24" s="75"/>
      <c r="R24" s="75">
        <v>0</v>
      </c>
      <c r="S24" s="75">
        <f t="shared" si="5"/>
        <v>0</v>
      </c>
      <c r="T24" s="75"/>
      <c r="U24" s="75">
        <v>0</v>
      </c>
      <c r="V24" s="75">
        <f t="shared" si="6"/>
        <v>0</v>
      </c>
      <c r="W24" s="75">
        <f t="shared" si="7"/>
        <v>244.84840000000003</v>
      </c>
      <c r="X24" s="75">
        <f t="shared" si="7"/>
        <v>173.28491036149998</v>
      </c>
      <c r="Y24" s="75">
        <f t="shared" si="8"/>
        <v>-71.563489638500045</v>
      </c>
      <c r="Z24" s="76">
        <f t="shared" si="0"/>
        <v>4.9806427990235971</v>
      </c>
      <c r="AA24" s="76">
        <f t="shared" si="0"/>
        <v>5.7844791593544942</v>
      </c>
      <c r="AC24" s="8"/>
    </row>
    <row r="25" spans="1:29" ht="15" customHeight="1" x14ac:dyDescent="0.25">
      <c r="A25" s="4">
        <f t="shared" si="9"/>
        <v>21</v>
      </c>
      <c r="B25" s="72" t="s">
        <v>55</v>
      </c>
      <c r="C25" s="73">
        <v>1000</v>
      </c>
      <c r="D25" s="74">
        <v>0.36220000000000002</v>
      </c>
      <c r="E25" s="75">
        <v>117.74</v>
      </c>
      <c r="F25" s="75">
        <v>69.654447761499995</v>
      </c>
      <c r="G25" s="75">
        <f t="shared" si="1"/>
        <v>-48.0855522385</v>
      </c>
      <c r="H25" s="75">
        <v>96.74166666666666</v>
      </c>
      <c r="I25" s="75">
        <v>131.2186764084</v>
      </c>
      <c r="J25" s="75">
        <f t="shared" si="2"/>
        <v>34.47700974173334</v>
      </c>
      <c r="K25" s="75">
        <v>428.5736</v>
      </c>
      <c r="L25" s="75">
        <v>236.61615873279999</v>
      </c>
      <c r="M25" s="75">
        <f t="shared" si="3"/>
        <v>-191.95744126720001</v>
      </c>
      <c r="N25" s="75"/>
      <c r="O25" s="75">
        <v>0</v>
      </c>
      <c r="P25" s="75">
        <f t="shared" si="4"/>
        <v>0</v>
      </c>
      <c r="Q25" s="75"/>
      <c r="R25" s="75">
        <v>0</v>
      </c>
      <c r="S25" s="75">
        <f t="shared" si="5"/>
        <v>0</v>
      </c>
      <c r="T25" s="75"/>
      <c r="U25" s="75">
        <v>15.729876358307246</v>
      </c>
      <c r="V25" s="75">
        <f t="shared" si="6"/>
        <v>15.729876358307246</v>
      </c>
      <c r="W25" s="75">
        <f t="shared" si="7"/>
        <v>525.31526666666662</v>
      </c>
      <c r="X25" s="75">
        <f t="shared" si="7"/>
        <v>383.56471149950721</v>
      </c>
      <c r="Y25" s="75">
        <f t="shared" si="8"/>
        <v>-141.7505551671594</v>
      </c>
      <c r="Z25" s="76">
        <f t="shared" si="0"/>
        <v>4.4616550591699218</v>
      </c>
      <c r="AA25" s="76">
        <f t="shared" si="0"/>
        <v>5.5066793841055244</v>
      </c>
      <c r="AC25" s="8"/>
    </row>
    <row r="26" spans="1:29" ht="15" customHeight="1" x14ac:dyDescent="0.25">
      <c r="A26" s="4">
        <f t="shared" si="9"/>
        <v>22</v>
      </c>
      <c r="B26" s="72" t="s">
        <v>56</v>
      </c>
      <c r="C26" s="73">
        <v>1000</v>
      </c>
      <c r="D26" s="74">
        <v>0.36220000000000002</v>
      </c>
      <c r="E26" s="75">
        <v>32.65</v>
      </c>
      <c r="F26" s="75">
        <v>16.4883360173</v>
      </c>
      <c r="G26" s="75">
        <f t="shared" si="1"/>
        <v>-16.161663982699999</v>
      </c>
      <c r="H26" s="75">
        <v>63.708333333333336</v>
      </c>
      <c r="I26" s="75">
        <v>63.277614355200001</v>
      </c>
      <c r="J26" s="75">
        <f t="shared" si="2"/>
        <v>-0.43071897813333493</v>
      </c>
      <c r="K26" s="75">
        <v>118.846</v>
      </c>
      <c r="L26" s="75">
        <v>55.954986127600002</v>
      </c>
      <c r="M26" s="75">
        <f t="shared" si="3"/>
        <v>-62.891013872400002</v>
      </c>
      <c r="N26" s="75"/>
      <c r="O26" s="75">
        <v>0</v>
      </c>
      <c r="P26" s="75">
        <f t="shared" si="4"/>
        <v>0</v>
      </c>
      <c r="Q26" s="75"/>
      <c r="R26" s="75">
        <v>0</v>
      </c>
      <c r="S26" s="75">
        <f t="shared" si="5"/>
        <v>0</v>
      </c>
      <c r="T26" s="75"/>
      <c r="U26" s="75">
        <v>0</v>
      </c>
      <c r="V26" s="75">
        <f t="shared" si="6"/>
        <v>0</v>
      </c>
      <c r="W26" s="75">
        <f t="shared" si="7"/>
        <v>182.55433333333335</v>
      </c>
      <c r="X26" s="75">
        <f t="shared" si="7"/>
        <v>119.2326004828</v>
      </c>
      <c r="Y26" s="75">
        <f t="shared" si="8"/>
        <v>-63.321732850533351</v>
      </c>
      <c r="Z26" s="76">
        <f t="shared" si="0"/>
        <v>5.5912506380806537</v>
      </c>
      <c r="AA26" s="76">
        <f t="shared" si="0"/>
        <v>7.2313300964814147</v>
      </c>
      <c r="AC26" s="8"/>
    </row>
    <row r="27" spans="1:29" ht="15" customHeight="1" x14ac:dyDescent="0.25">
      <c r="A27" s="4">
        <f t="shared" si="9"/>
        <v>23</v>
      </c>
      <c r="B27" s="72" t="s">
        <v>57</v>
      </c>
      <c r="C27" s="73">
        <v>2000</v>
      </c>
      <c r="D27" s="74">
        <v>0.36220000000000002</v>
      </c>
      <c r="E27" s="75">
        <v>39.380000000000003</v>
      </c>
      <c r="F27" s="75">
        <v>30.862203274699997</v>
      </c>
      <c r="G27" s="75">
        <f t="shared" si="1"/>
        <v>-8.5177967253000055</v>
      </c>
      <c r="H27" s="75">
        <v>32.758333333333333</v>
      </c>
      <c r="I27" s="75">
        <v>29.138013223199998</v>
      </c>
      <c r="J27" s="75">
        <f t="shared" si="2"/>
        <v>-3.6203201101333349</v>
      </c>
      <c r="K27" s="75">
        <v>68.915000000000006</v>
      </c>
      <c r="L27" s="75">
        <v>52.126261439700002</v>
      </c>
      <c r="M27" s="75">
        <f t="shared" si="3"/>
        <v>-16.788738560300004</v>
      </c>
      <c r="N27" s="75"/>
      <c r="O27" s="75">
        <v>0</v>
      </c>
      <c r="P27" s="75">
        <f t="shared" si="4"/>
        <v>0</v>
      </c>
      <c r="Q27" s="75"/>
      <c r="R27" s="75">
        <v>0</v>
      </c>
      <c r="S27" s="75">
        <f t="shared" si="5"/>
        <v>0</v>
      </c>
      <c r="T27" s="75"/>
      <c r="U27" s="75">
        <v>0</v>
      </c>
      <c r="V27" s="75">
        <f t="shared" si="6"/>
        <v>0</v>
      </c>
      <c r="W27" s="75">
        <f t="shared" si="7"/>
        <v>101.67333333333335</v>
      </c>
      <c r="X27" s="75">
        <f t="shared" si="7"/>
        <v>81.264274662899993</v>
      </c>
      <c r="Y27" s="75">
        <f t="shared" si="8"/>
        <v>-20.409058670433353</v>
      </c>
      <c r="Z27" s="76">
        <f t="shared" si="0"/>
        <v>2.5818520399525986</v>
      </c>
      <c r="AA27" s="76">
        <f t="shared" si="0"/>
        <v>2.6331326360460552</v>
      </c>
      <c r="AC27" s="8"/>
    </row>
    <row r="28" spans="1:29" ht="15" customHeight="1" x14ac:dyDescent="0.25">
      <c r="A28" s="4">
        <f t="shared" si="9"/>
        <v>24</v>
      </c>
      <c r="B28" s="72" t="s">
        <v>58</v>
      </c>
      <c r="C28" s="73">
        <v>500</v>
      </c>
      <c r="D28" s="74">
        <v>0.36220000000000002</v>
      </c>
      <c r="E28" s="75">
        <v>15.41</v>
      </c>
      <c r="F28" s="75">
        <v>10.240147588299999</v>
      </c>
      <c r="G28" s="75">
        <f t="shared" si="1"/>
        <v>-5.1698524117000009</v>
      </c>
      <c r="H28" s="75">
        <v>13.566666666666666</v>
      </c>
      <c r="I28" s="75">
        <v>20.956832536499999</v>
      </c>
      <c r="J28" s="75">
        <f t="shared" si="2"/>
        <v>7.3901658698333321</v>
      </c>
      <c r="K28" s="75">
        <v>61.485900000000001</v>
      </c>
      <c r="L28" s="75">
        <v>36.680208461399992</v>
      </c>
      <c r="M28" s="75">
        <f t="shared" si="3"/>
        <v>-24.805691538600009</v>
      </c>
      <c r="N28" s="75"/>
      <c r="O28" s="75">
        <v>0</v>
      </c>
      <c r="P28" s="75">
        <f t="shared" si="4"/>
        <v>0</v>
      </c>
      <c r="Q28" s="75"/>
      <c r="R28" s="75">
        <v>0</v>
      </c>
      <c r="S28" s="75">
        <f t="shared" si="5"/>
        <v>0</v>
      </c>
      <c r="T28" s="75"/>
      <c r="U28" s="75">
        <v>0</v>
      </c>
      <c r="V28" s="75">
        <f t="shared" si="6"/>
        <v>0</v>
      </c>
      <c r="W28" s="75">
        <f t="shared" si="7"/>
        <v>75.052566666666664</v>
      </c>
      <c r="X28" s="75">
        <f t="shared" si="7"/>
        <v>57.637040997899987</v>
      </c>
      <c r="Y28" s="75">
        <f t="shared" si="8"/>
        <v>-17.415525668766676</v>
      </c>
      <c r="Z28" s="76">
        <f t="shared" si="0"/>
        <v>4.8703807051698025</v>
      </c>
      <c r="AA28" s="76">
        <f t="shared" si="0"/>
        <v>5.6285361613102003</v>
      </c>
      <c r="AC28" s="8"/>
    </row>
    <row r="29" spans="1:29" ht="15" customHeight="1" x14ac:dyDescent="0.25">
      <c r="A29" s="4">
        <f t="shared" si="9"/>
        <v>25</v>
      </c>
      <c r="B29" s="72" t="s">
        <v>59</v>
      </c>
      <c r="C29" s="73">
        <v>2400</v>
      </c>
      <c r="D29" s="74">
        <v>0.36220000000000002</v>
      </c>
      <c r="E29" s="75">
        <v>0</v>
      </c>
      <c r="F29" s="75">
        <v>13.706022512000001</v>
      </c>
      <c r="G29" s="75">
        <f t="shared" si="1"/>
        <v>13.706022512000001</v>
      </c>
      <c r="H29" s="75">
        <v>0</v>
      </c>
      <c r="I29" s="75">
        <v>137.8114736691</v>
      </c>
      <c r="J29" s="75">
        <f t="shared" si="2"/>
        <v>137.8114736691</v>
      </c>
      <c r="K29" s="75">
        <v>0</v>
      </c>
      <c r="L29" s="75">
        <v>68.652250109799994</v>
      </c>
      <c r="M29" s="75">
        <f t="shared" si="3"/>
        <v>68.652250109799994</v>
      </c>
      <c r="N29" s="75"/>
      <c r="O29" s="75">
        <v>0</v>
      </c>
      <c r="P29" s="75">
        <f t="shared" si="4"/>
        <v>0</v>
      </c>
      <c r="Q29" s="75"/>
      <c r="R29" s="75">
        <v>0</v>
      </c>
      <c r="S29" s="75">
        <f t="shared" si="5"/>
        <v>0</v>
      </c>
      <c r="T29" s="75"/>
      <c r="U29" s="75">
        <v>0</v>
      </c>
      <c r="V29" s="75">
        <f t="shared" si="6"/>
        <v>0</v>
      </c>
      <c r="W29" s="75">
        <f t="shared" si="7"/>
        <v>0</v>
      </c>
      <c r="X29" s="75">
        <f t="shared" si="7"/>
        <v>206.46372377889998</v>
      </c>
      <c r="Y29" s="75">
        <f t="shared" si="8"/>
        <v>206.46372377889998</v>
      </c>
      <c r="Z29" s="76">
        <f t="shared" si="0"/>
        <v>0</v>
      </c>
      <c r="AA29" s="76">
        <f t="shared" si="0"/>
        <v>15.063722797634055</v>
      </c>
      <c r="AC29" s="8"/>
    </row>
    <row r="30" spans="1:29" ht="15" customHeight="1" x14ac:dyDescent="0.25">
      <c r="A30" s="4">
        <v>26</v>
      </c>
      <c r="B30" s="72" t="s">
        <v>60</v>
      </c>
      <c r="C30" s="73"/>
      <c r="D30" s="74">
        <v>0.36220000000000002</v>
      </c>
      <c r="E30" s="75">
        <v>0</v>
      </c>
      <c r="F30" s="75">
        <v>0.27192114109999999</v>
      </c>
      <c r="G30" s="75">
        <f>F30-E30</f>
        <v>0.27192114109999999</v>
      </c>
      <c r="H30" s="75">
        <v>0</v>
      </c>
      <c r="I30" s="75">
        <v>0.92212389359999991</v>
      </c>
      <c r="J30" s="75">
        <f>I30-H30</f>
        <v>0.92212389359999991</v>
      </c>
      <c r="K30" s="75">
        <v>0</v>
      </c>
      <c r="L30" s="75">
        <v>0.93785630889999994</v>
      </c>
      <c r="M30" s="75">
        <f>L30-K30</f>
        <v>0.93785630889999994</v>
      </c>
      <c r="N30" s="75"/>
      <c r="O30" s="75">
        <v>0</v>
      </c>
      <c r="P30" s="75">
        <f>O30-N30</f>
        <v>0</v>
      </c>
      <c r="Q30" s="75"/>
      <c r="R30" s="75">
        <v>0</v>
      </c>
      <c r="S30" s="75">
        <f>R30-Q30</f>
        <v>0</v>
      </c>
      <c r="T30" s="75"/>
      <c r="U30" s="75">
        <v>0</v>
      </c>
      <c r="V30" s="75">
        <f>U30-T30</f>
        <v>0</v>
      </c>
      <c r="W30" s="75">
        <f>T30+Q30+N30+K30+H30</f>
        <v>0</v>
      </c>
      <c r="X30" s="75">
        <f>U30+R30+O30+L30+I30</f>
        <v>1.8599802024999998</v>
      </c>
      <c r="Y30" s="75">
        <f>X30-W30</f>
        <v>1.8599802024999998</v>
      </c>
      <c r="Z30" s="76">
        <f t="shared" si="0"/>
        <v>0</v>
      </c>
      <c r="AA30" s="76">
        <f t="shared" si="0"/>
        <v>6.8401456208069726</v>
      </c>
      <c r="AC30" s="8"/>
    </row>
    <row r="31" spans="1:29" ht="15" customHeight="1" x14ac:dyDescent="0.25">
      <c r="A31" s="4">
        <v>27</v>
      </c>
      <c r="B31" s="72" t="s">
        <v>61</v>
      </c>
      <c r="C31" s="73">
        <v>1500</v>
      </c>
      <c r="D31" s="74">
        <v>0.36220000000000002</v>
      </c>
      <c r="E31" s="75">
        <v>0</v>
      </c>
      <c r="F31" s="75">
        <v>4.2188759935000002</v>
      </c>
      <c r="G31" s="75">
        <f t="shared" si="1"/>
        <v>4.2188759935000002</v>
      </c>
      <c r="H31" s="75">
        <v>0</v>
      </c>
      <c r="I31" s="75">
        <v>38.712852406899998</v>
      </c>
      <c r="J31" s="75">
        <f t="shared" si="2"/>
        <v>38.712852406899998</v>
      </c>
      <c r="K31" s="75">
        <v>0</v>
      </c>
      <c r="L31" s="75">
        <v>14.9583466396</v>
      </c>
      <c r="M31" s="75">
        <f t="shared" si="3"/>
        <v>14.9583466396</v>
      </c>
      <c r="N31" s="75"/>
      <c r="O31" s="75">
        <v>0</v>
      </c>
      <c r="P31" s="75">
        <f t="shared" si="4"/>
        <v>0</v>
      </c>
      <c r="Q31" s="75"/>
      <c r="R31" s="75">
        <v>0</v>
      </c>
      <c r="S31" s="75">
        <f t="shared" si="5"/>
        <v>0</v>
      </c>
      <c r="T31" s="75"/>
      <c r="U31" s="75">
        <v>1.0145143713844247</v>
      </c>
      <c r="V31" s="75">
        <f t="shared" si="6"/>
        <v>1.0145143713844247</v>
      </c>
      <c r="W31" s="75">
        <f t="shared" si="7"/>
        <v>0</v>
      </c>
      <c r="X31" s="75">
        <f t="shared" si="7"/>
        <v>54.685713417884422</v>
      </c>
      <c r="Y31" s="75">
        <f t="shared" si="8"/>
        <v>54.685713417884422</v>
      </c>
      <c r="Z31" s="76">
        <f t="shared" si="0"/>
        <v>0</v>
      </c>
      <c r="AA31" s="76">
        <f t="shared" si="0"/>
        <v>12.962152360519344</v>
      </c>
      <c r="AC31" s="8"/>
    </row>
    <row r="32" spans="1:29" ht="15" customHeight="1" x14ac:dyDescent="0.25">
      <c r="A32" s="4">
        <f t="shared" si="9"/>
        <v>28</v>
      </c>
      <c r="B32" s="72" t="s">
        <v>62</v>
      </c>
      <c r="C32" s="73">
        <v>630</v>
      </c>
      <c r="D32" s="74">
        <v>0.36220000000000002</v>
      </c>
      <c r="E32" s="75">
        <v>10.7</v>
      </c>
      <c r="F32" s="75">
        <v>3.0202437257999994</v>
      </c>
      <c r="G32" s="75">
        <f t="shared" si="1"/>
        <v>-7.6797562741999998</v>
      </c>
      <c r="H32" s="75">
        <v>8.5416666666666661</v>
      </c>
      <c r="I32" s="75">
        <v>3.7838426583999998</v>
      </c>
      <c r="J32" s="75">
        <f t="shared" si="2"/>
        <v>-4.7578240082666667</v>
      </c>
      <c r="K32" s="75">
        <v>34.667999999999999</v>
      </c>
      <c r="L32" s="75">
        <v>9.7886100990999996</v>
      </c>
      <c r="M32" s="75">
        <f t="shared" si="3"/>
        <v>-24.879389900900001</v>
      </c>
      <c r="N32" s="75"/>
      <c r="O32" s="75">
        <v>0</v>
      </c>
      <c r="P32" s="75">
        <f t="shared" si="4"/>
        <v>0</v>
      </c>
      <c r="Q32" s="75"/>
      <c r="R32" s="75">
        <v>0</v>
      </c>
      <c r="S32" s="75">
        <f t="shared" si="5"/>
        <v>0</v>
      </c>
      <c r="T32" s="75"/>
      <c r="U32" s="75">
        <v>0.51931138560000001</v>
      </c>
      <c r="V32" s="75">
        <f t="shared" si="6"/>
        <v>0.51931138560000001</v>
      </c>
      <c r="W32" s="75">
        <f t="shared" si="7"/>
        <v>43.209666666666664</v>
      </c>
      <c r="X32" s="75">
        <f t="shared" si="7"/>
        <v>14.091764143099999</v>
      </c>
      <c r="Y32" s="75">
        <f t="shared" si="8"/>
        <v>-29.117902523566663</v>
      </c>
      <c r="Z32" s="76">
        <f t="shared" si="0"/>
        <v>4.038286604361371</v>
      </c>
      <c r="AA32" s="76">
        <f t="shared" si="0"/>
        <v>4.6657705213400895</v>
      </c>
      <c r="AC32" s="8"/>
    </row>
    <row r="33" spans="1:29" ht="15" customHeight="1" x14ac:dyDescent="0.25">
      <c r="A33" s="4">
        <f t="shared" si="9"/>
        <v>29</v>
      </c>
      <c r="B33" s="72" t="s">
        <v>63</v>
      </c>
      <c r="C33" s="73">
        <v>840</v>
      </c>
      <c r="D33" s="74">
        <v>0.36220000000000002</v>
      </c>
      <c r="E33" s="75">
        <v>19.66</v>
      </c>
      <c r="F33" s="75">
        <v>5.404278871599999</v>
      </c>
      <c r="G33" s="75">
        <f t="shared" si="1"/>
        <v>-14.255721128400001</v>
      </c>
      <c r="H33" s="75">
        <v>16.224999999999998</v>
      </c>
      <c r="I33" s="75">
        <v>6.8476738840999998</v>
      </c>
      <c r="J33" s="75">
        <f t="shared" si="2"/>
        <v>-9.3773261158999972</v>
      </c>
      <c r="K33" s="75">
        <v>63.698400000000007</v>
      </c>
      <c r="L33" s="75">
        <v>17.515267018900001</v>
      </c>
      <c r="M33" s="75">
        <f t="shared" si="3"/>
        <v>-46.183132981100002</v>
      </c>
      <c r="N33" s="75"/>
      <c r="O33" s="75">
        <v>0</v>
      </c>
      <c r="P33" s="75">
        <f t="shared" si="4"/>
        <v>0</v>
      </c>
      <c r="Q33" s="75"/>
      <c r="R33" s="75">
        <v>0</v>
      </c>
      <c r="S33" s="75">
        <f t="shared" si="5"/>
        <v>0</v>
      </c>
      <c r="T33" s="75"/>
      <c r="U33" s="75">
        <v>0</v>
      </c>
      <c r="V33" s="75">
        <f t="shared" si="6"/>
        <v>0</v>
      </c>
      <c r="W33" s="75">
        <f t="shared" si="7"/>
        <v>79.923400000000001</v>
      </c>
      <c r="X33" s="75">
        <f t="shared" si="7"/>
        <v>24.362940903000002</v>
      </c>
      <c r="Y33" s="75">
        <f t="shared" si="8"/>
        <v>-55.560459096999999</v>
      </c>
      <c r="Z33" s="76">
        <f t="shared" si="0"/>
        <v>4.0652797558494402</v>
      </c>
      <c r="AA33" s="76">
        <f t="shared" si="0"/>
        <v>4.5080835911391581</v>
      </c>
      <c r="AC33" s="8"/>
    </row>
    <row r="34" spans="1:29" ht="15" customHeight="1" x14ac:dyDescent="0.25">
      <c r="A34" s="4">
        <f t="shared" si="9"/>
        <v>30</v>
      </c>
      <c r="B34" s="72" t="s">
        <v>64</v>
      </c>
      <c r="C34" s="73">
        <v>440</v>
      </c>
      <c r="D34" s="74">
        <v>0.36220000000000002</v>
      </c>
      <c r="E34" s="75">
        <v>2.63</v>
      </c>
      <c r="F34" s="75">
        <v>2.0024677869</v>
      </c>
      <c r="G34" s="75">
        <f t="shared" si="1"/>
        <v>-0.62753221309999985</v>
      </c>
      <c r="H34" s="75">
        <v>0</v>
      </c>
      <c r="I34" s="75">
        <v>0</v>
      </c>
      <c r="J34" s="75">
        <f t="shared" si="2"/>
        <v>0</v>
      </c>
      <c r="K34" s="75">
        <v>6.7328000000000001</v>
      </c>
      <c r="L34" s="75">
        <v>5.1654172926999999</v>
      </c>
      <c r="M34" s="75">
        <f t="shared" si="3"/>
        <v>-1.5673827073000002</v>
      </c>
      <c r="N34" s="75"/>
      <c r="O34" s="75">
        <v>0</v>
      </c>
      <c r="P34" s="75">
        <f t="shared" si="4"/>
        <v>0</v>
      </c>
      <c r="Q34" s="75"/>
      <c r="R34" s="75">
        <v>0</v>
      </c>
      <c r="S34" s="75">
        <f t="shared" si="5"/>
        <v>0</v>
      </c>
      <c r="T34" s="75"/>
      <c r="U34" s="75">
        <v>5.5821097499999993E-2</v>
      </c>
      <c r="V34" s="75">
        <f t="shared" si="6"/>
        <v>5.5821097499999993E-2</v>
      </c>
      <c r="W34" s="75">
        <f t="shared" si="7"/>
        <v>6.7328000000000001</v>
      </c>
      <c r="X34" s="75">
        <f t="shared" si="7"/>
        <v>5.2212383901999999</v>
      </c>
      <c r="Y34" s="75">
        <f t="shared" si="8"/>
        <v>-1.5115616098000002</v>
      </c>
      <c r="Z34" s="76">
        <f t="shared" si="0"/>
        <v>2.56</v>
      </c>
      <c r="AA34" s="76">
        <f t="shared" si="0"/>
        <v>2.6074019389260417</v>
      </c>
      <c r="AC34" s="8"/>
    </row>
    <row r="35" spans="1:29" ht="15" customHeight="1" x14ac:dyDescent="0.25">
      <c r="A35" s="4">
        <f t="shared" si="9"/>
        <v>31</v>
      </c>
      <c r="B35" s="72" t="s">
        <v>65</v>
      </c>
      <c r="C35" s="73">
        <v>880</v>
      </c>
      <c r="D35" s="74">
        <v>0.36220000000000002</v>
      </c>
      <c r="E35" s="75">
        <v>17.55</v>
      </c>
      <c r="F35" s="75">
        <v>15.008950079899998</v>
      </c>
      <c r="G35" s="75">
        <f t="shared" si="1"/>
        <v>-2.5410499201000025</v>
      </c>
      <c r="H35" s="75">
        <v>0</v>
      </c>
      <c r="I35" s="75">
        <v>0</v>
      </c>
      <c r="J35" s="75">
        <f t="shared" si="2"/>
        <v>0</v>
      </c>
      <c r="K35" s="75">
        <v>61.951499999999996</v>
      </c>
      <c r="L35" s="75">
        <v>48.838814137399993</v>
      </c>
      <c r="M35" s="75">
        <f t="shared" si="3"/>
        <v>-13.112685862600003</v>
      </c>
      <c r="N35" s="75"/>
      <c r="O35" s="75">
        <v>0</v>
      </c>
      <c r="P35" s="75">
        <f t="shared" si="4"/>
        <v>0</v>
      </c>
      <c r="Q35" s="75"/>
      <c r="R35" s="75">
        <v>0</v>
      </c>
      <c r="S35" s="75">
        <f t="shared" si="5"/>
        <v>0</v>
      </c>
      <c r="T35" s="75"/>
      <c r="U35" s="75">
        <v>0</v>
      </c>
      <c r="V35" s="75">
        <f t="shared" si="6"/>
        <v>0</v>
      </c>
      <c r="W35" s="75">
        <f t="shared" si="7"/>
        <v>61.951499999999996</v>
      </c>
      <c r="X35" s="75">
        <f t="shared" si="7"/>
        <v>48.838814137399993</v>
      </c>
      <c r="Y35" s="75">
        <f t="shared" si="8"/>
        <v>-13.112685862600003</v>
      </c>
      <c r="Z35" s="76">
        <f t="shared" si="0"/>
        <v>3.53</v>
      </c>
      <c r="AA35" s="76">
        <f t="shared" si="0"/>
        <v>3.2539793841279399</v>
      </c>
      <c r="AC35" s="8"/>
    </row>
    <row r="36" spans="1:29" ht="15" customHeight="1" x14ac:dyDescent="0.25">
      <c r="A36" s="4">
        <f t="shared" si="9"/>
        <v>32</v>
      </c>
      <c r="B36" s="72" t="s">
        <v>66</v>
      </c>
      <c r="C36" s="73">
        <v>1000</v>
      </c>
      <c r="D36" s="74">
        <v>0.36220000000000002</v>
      </c>
      <c r="E36" s="75">
        <v>0</v>
      </c>
      <c r="F36" s="75">
        <v>13.584583114899999</v>
      </c>
      <c r="G36" s="75">
        <f t="shared" si="1"/>
        <v>13.584583114899999</v>
      </c>
      <c r="H36" s="75">
        <v>0</v>
      </c>
      <c r="I36" s="75">
        <v>12.9950665628</v>
      </c>
      <c r="J36" s="75">
        <f t="shared" si="2"/>
        <v>12.9950665628</v>
      </c>
      <c r="K36" s="75">
        <v>0</v>
      </c>
      <c r="L36" s="75">
        <v>52.899388124799998</v>
      </c>
      <c r="M36" s="75">
        <f t="shared" si="3"/>
        <v>52.899388124799998</v>
      </c>
      <c r="N36" s="75"/>
      <c r="O36" s="75">
        <v>0</v>
      </c>
      <c r="P36" s="75">
        <f t="shared" si="4"/>
        <v>0</v>
      </c>
      <c r="Q36" s="75"/>
      <c r="R36" s="75">
        <v>0</v>
      </c>
      <c r="S36" s="75">
        <f t="shared" si="5"/>
        <v>0</v>
      </c>
      <c r="T36" s="75"/>
      <c r="U36" s="75">
        <v>1.5122419479999998</v>
      </c>
      <c r="V36" s="75">
        <f t="shared" si="6"/>
        <v>1.5122419479999998</v>
      </c>
      <c r="W36" s="75">
        <f t="shared" si="7"/>
        <v>0</v>
      </c>
      <c r="X36" s="75">
        <f t="shared" si="7"/>
        <v>67.406696635599999</v>
      </c>
      <c r="Y36" s="75">
        <f t="shared" si="8"/>
        <v>67.406696635599999</v>
      </c>
      <c r="Z36" s="76">
        <f t="shared" si="0"/>
        <v>0</v>
      </c>
      <c r="AA36" s="76">
        <f t="shared" si="0"/>
        <v>4.9619996480912398</v>
      </c>
      <c r="AC36" s="8"/>
    </row>
    <row r="37" spans="1:29" ht="15" customHeight="1" x14ac:dyDescent="0.25">
      <c r="A37" s="4">
        <f t="shared" si="9"/>
        <v>33</v>
      </c>
      <c r="B37" s="72" t="s">
        <v>67</v>
      </c>
      <c r="C37" s="73">
        <v>1000</v>
      </c>
      <c r="D37" s="74">
        <v>0.36220000000000002</v>
      </c>
      <c r="E37" s="75">
        <v>0</v>
      </c>
      <c r="F37" s="75">
        <v>5.1054731770000004</v>
      </c>
      <c r="G37" s="75">
        <f t="shared" si="1"/>
        <v>5.1054731770000004</v>
      </c>
      <c r="H37" s="75">
        <v>0</v>
      </c>
      <c r="I37" s="75">
        <v>13.493339645800001</v>
      </c>
      <c r="J37" s="75">
        <f t="shared" si="2"/>
        <v>13.493339645800001</v>
      </c>
      <c r="K37" s="75">
        <v>0</v>
      </c>
      <c r="L37" s="75">
        <v>14.2357446833</v>
      </c>
      <c r="M37" s="75">
        <f t="shared" si="3"/>
        <v>14.2357446833</v>
      </c>
      <c r="N37" s="75"/>
      <c r="O37" s="75">
        <v>0</v>
      </c>
      <c r="P37" s="75">
        <f t="shared" si="4"/>
        <v>0</v>
      </c>
      <c r="Q37" s="75"/>
      <c r="R37" s="75">
        <v>0</v>
      </c>
      <c r="S37" s="75">
        <f t="shared" si="5"/>
        <v>0</v>
      </c>
      <c r="T37" s="75"/>
      <c r="U37" s="75">
        <v>0</v>
      </c>
      <c r="V37" s="75">
        <f t="shared" si="6"/>
        <v>0</v>
      </c>
      <c r="W37" s="75">
        <f t="shared" si="7"/>
        <v>0</v>
      </c>
      <c r="X37" s="75">
        <f t="shared" si="7"/>
        <v>27.729084329100001</v>
      </c>
      <c r="Y37" s="75">
        <f t="shared" si="8"/>
        <v>27.729084329100001</v>
      </c>
      <c r="Z37" s="76">
        <f t="shared" si="0"/>
        <v>0</v>
      </c>
      <c r="AA37" s="76">
        <f t="shared" si="0"/>
        <v>5.4312466969797573</v>
      </c>
      <c r="AC37" s="8"/>
    </row>
    <row r="38" spans="1:29" ht="15" customHeight="1" x14ac:dyDescent="0.25">
      <c r="A38" s="4">
        <f t="shared" si="9"/>
        <v>34</v>
      </c>
      <c r="B38" s="72" t="s">
        <v>68</v>
      </c>
      <c r="C38" s="83">
        <v>1000</v>
      </c>
      <c r="D38" s="74">
        <v>0.36220000000000002</v>
      </c>
      <c r="E38" s="75">
        <v>0</v>
      </c>
      <c r="F38" s="75">
        <v>0.72127667429999998</v>
      </c>
      <c r="G38" s="75">
        <f t="shared" si="1"/>
        <v>0.72127667429999998</v>
      </c>
      <c r="H38" s="75">
        <v>0</v>
      </c>
      <c r="I38" s="75">
        <v>0</v>
      </c>
      <c r="J38" s="75">
        <f t="shared" si="2"/>
        <v>0</v>
      </c>
      <c r="K38" s="75">
        <v>0</v>
      </c>
      <c r="L38" s="75">
        <v>3.1949872829000001</v>
      </c>
      <c r="M38" s="75">
        <f t="shared" si="3"/>
        <v>3.1949872829000001</v>
      </c>
      <c r="N38" s="75"/>
      <c r="O38" s="75">
        <v>0</v>
      </c>
      <c r="P38" s="75">
        <f t="shared" si="4"/>
        <v>0</v>
      </c>
      <c r="Q38" s="75"/>
      <c r="R38" s="75">
        <v>0</v>
      </c>
      <c r="S38" s="75">
        <f t="shared" si="5"/>
        <v>0</v>
      </c>
      <c r="T38" s="75"/>
      <c r="U38" s="75">
        <v>0</v>
      </c>
      <c r="V38" s="75">
        <f t="shared" si="6"/>
        <v>0</v>
      </c>
      <c r="W38" s="75">
        <f t="shared" si="7"/>
        <v>0</v>
      </c>
      <c r="X38" s="75">
        <f t="shared" si="7"/>
        <v>3.1949872829000001</v>
      </c>
      <c r="Y38" s="75">
        <f t="shared" si="8"/>
        <v>3.1949872829000001</v>
      </c>
      <c r="Z38" s="76">
        <f t="shared" si="0"/>
        <v>0</v>
      </c>
      <c r="AA38" s="76">
        <f t="shared" si="0"/>
        <v>4.4296279038840956</v>
      </c>
      <c r="AC38" s="8"/>
    </row>
    <row r="39" spans="1:29" ht="15" customHeight="1" x14ac:dyDescent="0.25">
      <c r="A39" s="4">
        <f t="shared" si="9"/>
        <v>35</v>
      </c>
      <c r="B39" s="72" t="s">
        <v>69</v>
      </c>
      <c r="C39" s="83">
        <v>630</v>
      </c>
      <c r="D39" s="74">
        <v>0.36220000000000002</v>
      </c>
      <c r="E39" s="75">
        <v>0</v>
      </c>
      <c r="F39" s="75">
        <v>0.60181604769999997</v>
      </c>
      <c r="G39" s="75">
        <f t="shared" si="1"/>
        <v>0.60181604769999997</v>
      </c>
      <c r="H39" s="75">
        <v>0</v>
      </c>
      <c r="I39" s="75">
        <v>0.72776543069999988</v>
      </c>
      <c r="J39" s="75">
        <f t="shared" si="2"/>
        <v>0.72776543069999988</v>
      </c>
      <c r="K39" s="75">
        <v>0</v>
      </c>
      <c r="L39" s="75">
        <v>1.8009597570999998</v>
      </c>
      <c r="M39" s="75">
        <f t="shared" si="3"/>
        <v>1.8009597570999998</v>
      </c>
      <c r="N39" s="75"/>
      <c r="O39" s="75">
        <v>0</v>
      </c>
      <c r="P39" s="75">
        <f t="shared" si="4"/>
        <v>0</v>
      </c>
      <c r="Q39" s="75"/>
      <c r="R39" s="75">
        <v>0</v>
      </c>
      <c r="S39" s="75">
        <f t="shared" si="5"/>
        <v>0</v>
      </c>
      <c r="T39" s="75"/>
      <c r="U39" s="75">
        <v>0</v>
      </c>
      <c r="V39" s="75">
        <f t="shared" si="6"/>
        <v>0</v>
      </c>
      <c r="W39" s="75">
        <f t="shared" si="7"/>
        <v>0</v>
      </c>
      <c r="X39" s="75">
        <f t="shared" si="7"/>
        <v>2.5287251877999997</v>
      </c>
      <c r="Y39" s="75">
        <f t="shared" si="8"/>
        <v>2.5287251877999997</v>
      </c>
      <c r="Z39" s="76">
        <f t="shared" si="0"/>
        <v>0</v>
      </c>
      <c r="AA39" s="76">
        <f t="shared" si="0"/>
        <v>4.2018241246045118</v>
      </c>
      <c r="AC39" s="8"/>
    </row>
    <row r="40" spans="1:29" ht="15" customHeight="1" x14ac:dyDescent="0.25">
      <c r="A40" s="4">
        <f t="shared" si="9"/>
        <v>36</v>
      </c>
      <c r="B40" s="72" t="s">
        <v>70</v>
      </c>
      <c r="C40" s="83">
        <v>840</v>
      </c>
      <c r="D40" s="74">
        <v>0.36220000000000002</v>
      </c>
      <c r="E40" s="75">
        <v>0</v>
      </c>
      <c r="F40" s="75">
        <v>0.21252397879999999</v>
      </c>
      <c r="G40" s="75">
        <f t="shared" si="1"/>
        <v>0.21252397879999999</v>
      </c>
      <c r="H40" s="75">
        <v>0</v>
      </c>
      <c r="I40" s="75">
        <v>0.65468454869999992</v>
      </c>
      <c r="J40" s="75">
        <f t="shared" si="2"/>
        <v>0.65468454869999992</v>
      </c>
      <c r="K40" s="75">
        <v>0</v>
      </c>
      <c r="L40" s="75">
        <v>0.67018375829999999</v>
      </c>
      <c r="M40" s="75">
        <f t="shared" si="3"/>
        <v>0.67018375829999999</v>
      </c>
      <c r="N40" s="75"/>
      <c r="O40" s="75">
        <v>0</v>
      </c>
      <c r="P40" s="75">
        <f t="shared" si="4"/>
        <v>0</v>
      </c>
      <c r="Q40" s="75"/>
      <c r="R40" s="75">
        <v>0</v>
      </c>
      <c r="S40" s="75">
        <f t="shared" si="5"/>
        <v>0</v>
      </c>
      <c r="T40" s="75"/>
      <c r="U40" s="75">
        <v>0</v>
      </c>
      <c r="V40" s="75">
        <f t="shared" si="6"/>
        <v>0</v>
      </c>
      <c r="W40" s="75">
        <f t="shared" si="7"/>
        <v>0</v>
      </c>
      <c r="X40" s="75">
        <f t="shared" si="7"/>
        <v>1.324868307</v>
      </c>
      <c r="Y40" s="75">
        <f t="shared" si="8"/>
        <v>1.324868307</v>
      </c>
      <c r="Z40" s="76">
        <f t="shared" si="0"/>
        <v>0</v>
      </c>
      <c r="AA40" s="76">
        <f t="shared" si="0"/>
        <v>6.2339709358010573</v>
      </c>
      <c r="AC40" s="8"/>
    </row>
    <row r="41" spans="1:29" ht="15" customHeight="1" x14ac:dyDescent="0.25">
      <c r="A41" s="4">
        <f t="shared" si="9"/>
        <v>37</v>
      </c>
      <c r="B41" s="72" t="s">
        <v>71</v>
      </c>
      <c r="C41" s="73"/>
      <c r="D41" s="74">
        <v>0.36220000000000002</v>
      </c>
      <c r="E41" s="75">
        <v>6.97</v>
      </c>
      <c r="F41" s="75">
        <v>9.6325874315999993</v>
      </c>
      <c r="G41" s="75">
        <f t="shared" si="1"/>
        <v>2.6625874315999996</v>
      </c>
      <c r="H41" s="75">
        <v>9.7916666666666661</v>
      </c>
      <c r="I41" s="75">
        <v>24.519794251399997</v>
      </c>
      <c r="J41" s="75">
        <f t="shared" si="2"/>
        <v>14.728127584733331</v>
      </c>
      <c r="K41" s="75">
        <v>29.413399999999996</v>
      </c>
      <c r="L41" s="75">
        <v>36.052796532199999</v>
      </c>
      <c r="M41" s="75">
        <f t="shared" si="3"/>
        <v>6.6393965322000028</v>
      </c>
      <c r="N41" s="75"/>
      <c r="O41" s="75">
        <v>0</v>
      </c>
      <c r="P41" s="75">
        <f t="shared" si="4"/>
        <v>0</v>
      </c>
      <c r="Q41" s="75"/>
      <c r="R41" s="75">
        <v>0</v>
      </c>
      <c r="S41" s="75">
        <f t="shared" si="5"/>
        <v>0</v>
      </c>
      <c r="T41" s="75"/>
      <c r="U41" s="75">
        <v>0</v>
      </c>
      <c r="V41" s="75">
        <f t="shared" si="6"/>
        <v>0</v>
      </c>
      <c r="W41" s="75">
        <f t="shared" si="7"/>
        <v>39.20506666666666</v>
      </c>
      <c r="X41" s="75">
        <f>U41+R41+O41+L41+I41</f>
        <v>60.572590783599992</v>
      </c>
      <c r="Y41" s="75">
        <f t="shared" si="8"/>
        <v>21.367524116933332</v>
      </c>
      <c r="Z41" s="76">
        <f t="shared" si="0"/>
        <v>5.6248302247728352</v>
      </c>
      <c r="AA41" s="76">
        <f t="shared" si="0"/>
        <v>6.2882990903243448</v>
      </c>
      <c r="AC41" s="8"/>
    </row>
    <row r="42" spans="1:29" ht="15" customHeight="1" x14ac:dyDescent="0.25">
      <c r="A42" s="4">
        <f t="shared" si="9"/>
        <v>38</v>
      </c>
      <c r="B42" s="84" t="s">
        <v>72</v>
      </c>
      <c r="C42" s="73"/>
      <c r="D42" s="74">
        <v>0.36220000000000002</v>
      </c>
      <c r="E42" s="75">
        <v>0</v>
      </c>
      <c r="F42" s="75">
        <v>0</v>
      </c>
      <c r="G42" s="75">
        <f>F42-E42</f>
        <v>0</v>
      </c>
      <c r="H42" s="75">
        <v>0</v>
      </c>
      <c r="I42" s="75">
        <v>0</v>
      </c>
      <c r="J42" s="75">
        <f>I42-H42</f>
        <v>0</v>
      </c>
      <c r="K42" s="75">
        <v>0</v>
      </c>
      <c r="L42" s="75">
        <v>0</v>
      </c>
      <c r="M42" s="75">
        <f>L42-K42</f>
        <v>0</v>
      </c>
      <c r="N42" s="75"/>
      <c r="O42" s="75">
        <v>0</v>
      </c>
      <c r="P42" s="75">
        <f>O42-N42</f>
        <v>0</v>
      </c>
      <c r="Q42" s="75"/>
      <c r="R42" s="75">
        <v>0</v>
      </c>
      <c r="S42" s="75">
        <f>R42-Q42</f>
        <v>0</v>
      </c>
      <c r="T42" s="75"/>
      <c r="U42" s="75">
        <v>0</v>
      </c>
      <c r="V42" s="75">
        <f>U42-T42</f>
        <v>0</v>
      </c>
      <c r="W42" s="75">
        <f>T42+Q42+N42+K42+H42</f>
        <v>0</v>
      </c>
      <c r="X42" s="75">
        <f>U42+R42+O42+L42+I42</f>
        <v>0</v>
      </c>
      <c r="Y42" s="75">
        <f>X42-W42</f>
        <v>0</v>
      </c>
      <c r="Z42" s="76">
        <f t="shared" si="0"/>
        <v>0</v>
      </c>
      <c r="AA42" s="76">
        <f t="shared" si="0"/>
        <v>0</v>
      </c>
      <c r="AC42" s="8"/>
    </row>
    <row r="43" spans="1:29" ht="15" customHeight="1" x14ac:dyDescent="0.25">
      <c r="A43" s="4">
        <f t="shared" si="9"/>
        <v>39</v>
      </c>
      <c r="B43" s="84" t="s">
        <v>73</v>
      </c>
      <c r="C43" s="73"/>
      <c r="D43" s="74"/>
      <c r="E43" s="75">
        <v>0</v>
      </c>
      <c r="F43" s="75">
        <v>0</v>
      </c>
      <c r="G43" s="75">
        <f>F43-E43</f>
        <v>0</v>
      </c>
      <c r="H43" s="75">
        <v>0</v>
      </c>
      <c r="I43" s="75">
        <v>0</v>
      </c>
      <c r="J43" s="75">
        <f>I43-H43</f>
        <v>0</v>
      </c>
      <c r="K43" s="75">
        <v>0</v>
      </c>
      <c r="L43" s="75">
        <v>0</v>
      </c>
      <c r="M43" s="75">
        <f>L43-K43</f>
        <v>0</v>
      </c>
      <c r="N43" s="75"/>
      <c r="O43" s="75">
        <v>0</v>
      </c>
      <c r="P43" s="75">
        <f>O43-N43</f>
        <v>0</v>
      </c>
      <c r="Q43" s="75"/>
      <c r="R43" s="75">
        <v>0</v>
      </c>
      <c r="S43" s="75">
        <f>R43-Q43</f>
        <v>0</v>
      </c>
      <c r="T43" s="75"/>
      <c r="U43" s="75">
        <v>0</v>
      </c>
      <c r="V43" s="75">
        <f>U43-T43</f>
        <v>0</v>
      </c>
      <c r="W43" s="75">
        <f>T43+Q43+N43+K43+H43</f>
        <v>0</v>
      </c>
      <c r="X43" s="75">
        <f>U43+R43+O43+L43+I43</f>
        <v>0</v>
      </c>
      <c r="Y43" s="75">
        <f>X43-W43</f>
        <v>0</v>
      </c>
      <c r="Z43" s="76">
        <f t="shared" si="0"/>
        <v>0</v>
      </c>
      <c r="AA43" s="76">
        <f t="shared" si="0"/>
        <v>0</v>
      </c>
      <c r="AC43" s="8"/>
    </row>
    <row r="44" spans="1:29" ht="15" customHeight="1" x14ac:dyDescent="0.25">
      <c r="A44" s="4">
        <f t="shared" si="9"/>
        <v>40</v>
      </c>
      <c r="B44" s="84" t="s">
        <v>74</v>
      </c>
      <c r="C44" s="73"/>
      <c r="D44" s="74"/>
      <c r="E44" s="75">
        <v>0</v>
      </c>
      <c r="F44" s="75">
        <v>0</v>
      </c>
      <c r="G44" s="75">
        <f>F44-E44</f>
        <v>0</v>
      </c>
      <c r="H44" s="75">
        <v>0</v>
      </c>
      <c r="I44" s="75">
        <v>0</v>
      </c>
      <c r="J44" s="75">
        <f>I44-H44</f>
        <v>0</v>
      </c>
      <c r="K44" s="75">
        <v>0</v>
      </c>
      <c r="L44" s="75">
        <v>9.4345079282999986</v>
      </c>
      <c r="M44" s="75">
        <f>L44-K44</f>
        <v>9.4345079282999986</v>
      </c>
      <c r="N44" s="75"/>
      <c r="O44" s="75">
        <v>0</v>
      </c>
      <c r="P44" s="75">
        <f>O44-N44</f>
        <v>0</v>
      </c>
      <c r="Q44" s="75"/>
      <c r="R44" s="75">
        <v>0</v>
      </c>
      <c r="S44" s="75">
        <f>R44-Q44</f>
        <v>0</v>
      </c>
      <c r="T44" s="75"/>
      <c r="U44" s="75">
        <v>0</v>
      </c>
      <c r="V44" s="75">
        <f>U44-T44</f>
        <v>0</v>
      </c>
      <c r="W44" s="75">
        <f>T44+Q44+N44+K44+H44</f>
        <v>0</v>
      </c>
      <c r="X44" s="75">
        <f>U44+R44+O44+L44+I44</f>
        <v>9.4345079282999986</v>
      </c>
      <c r="Y44" s="75">
        <f>X44-W44</f>
        <v>9.4345079282999986</v>
      </c>
      <c r="Z44" s="76">
        <f t="shared" si="0"/>
        <v>0</v>
      </c>
      <c r="AA44" s="76">
        <f t="shared" si="0"/>
        <v>0</v>
      </c>
      <c r="AC44" s="8"/>
    </row>
    <row r="45" spans="1:29" ht="15" customHeight="1" x14ac:dyDescent="0.25">
      <c r="A45" s="77">
        <v>41</v>
      </c>
      <c r="B45" s="78" t="s">
        <v>75</v>
      </c>
      <c r="C45" s="79">
        <f>SUM(C24:C41)</f>
        <v>17760</v>
      </c>
      <c r="D45" s="80">
        <v>0.36220000000000002</v>
      </c>
      <c r="E45" s="81">
        <f>SUM(E24:E44)</f>
        <v>311.85000000000002</v>
      </c>
      <c r="F45" s="81">
        <f t="shared" ref="F45:Y45" si="12">SUM(F24:F44)</f>
        <v>230.69302866329994</v>
      </c>
      <c r="G45" s="81">
        <f t="shared" si="12"/>
        <v>-81.156971336700011</v>
      </c>
      <c r="H45" s="81">
        <f t="shared" si="12"/>
        <v>290.03333333333336</v>
      </c>
      <c r="I45" s="81">
        <f t="shared" si="12"/>
        <v>548.67255031889965</v>
      </c>
      <c r="J45" s="81">
        <f t="shared" si="12"/>
        <v>258.63921698556669</v>
      </c>
      <c r="K45" s="81">
        <f t="shared" si="12"/>
        <v>1070.4329999999998</v>
      </c>
      <c r="L45" s="81">
        <f t="shared" si="12"/>
        <v>775.19485795219998</v>
      </c>
      <c r="M45" s="81">
        <f t="shared" si="12"/>
        <v>-295.23814204780001</v>
      </c>
      <c r="N45" s="81">
        <f t="shared" si="12"/>
        <v>0</v>
      </c>
      <c r="O45" s="81">
        <f t="shared" si="12"/>
        <v>0</v>
      </c>
      <c r="P45" s="81">
        <f t="shared" si="12"/>
        <v>0</v>
      </c>
      <c r="Q45" s="81">
        <f t="shared" si="12"/>
        <v>0</v>
      </c>
      <c r="R45" s="81">
        <f t="shared" si="12"/>
        <v>0</v>
      </c>
      <c r="S45" s="81">
        <f t="shared" si="12"/>
        <v>0</v>
      </c>
      <c r="T45" s="81">
        <f t="shared" si="12"/>
        <v>0</v>
      </c>
      <c r="U45" s="81">
        <f t="shared" si="12"/>
        <v>18.831765160791672</v>
      </c>
      <c r="V45" s="81">
        <f t="shared" si="12"/>
        <v>18.831765160791672</v>
      </c>
      <c r="W45" s="81">
        <f t="shared" si="12"/>
        <v>1360.4663333333331</v>
      </c>
      <c r="X45" s="81">
        <f t="shared" si="12"/>
        <v>1342.6991734318915</v>
      </c>
      <c r="Y45" s="81">
        <f t="shared" si="12"/>
        <v>-17.767159901441751</v>
      </c>
      <c r="Z45" s="82">
        <f t="shared" si="0"/>
        <v>4.3625664047886259</v>
      </c>
      <c r="AA45" s="82">
        <f t="shared" si="0"/>
        <v>5.8202849960914156</v>
      </c>
      <c r="AC45" s="8"/>
    </row>
    <row r="46" spans="1:29" ht="15" customHeight="1" x14ac:dyDescent="0.25">
      <c r="A46" s="4">
        <f t="shared" si="9"/>
        <v>42</v>
      </c>
      <c r="B46" s="85" t="s">
        <v>76</v>
      </c>
      <c r="C46" s="73">
        <v>152.66</v>
      </c>
      <c r="D46" s="74">
        <v>0.36220000000000002</v>
      </c>
      <c r="E46" s="75">
        <v>9.2899999999999991</v>
      </c>
      <c r="F46" s="75">
        <v>7.7136744933339498</v>
      </c>
      <c r="G46" s="75">
        <f t="shared" si="1"/>
        <v>-1.5763255066660493</v>
      </c>
      <c r="H46" s="75">
        <v>3.1416666666666666</v>
      </c>
      <c r="I46" s="75">
        <v>0</v>
      </c>
      <c r="J46" s="75">
        <f t="shared" si="2"/>
        <v>-3.1416666666666666</v>
      </c>
      <c r="K46" s="75">
        <v>53.138799999999996</v>
      </c>
      <c r="L46" s="75">
        <v>43.168588243347102</v>
      </c>
      <c r="M46" s="75">
        <f t="shared" si="3"/>
        <v>-9.9702117566528941</v>
      </c>
      <c r="N46" s="75"/>
      <c r="O46" s="75">
        <v>0</v>
      </c>
      <c r="P46" s="75">
        <f t="shared" si="4"/>
        <v>0</v>
      </c>
      <c r="Q46" s="75"/>
      <c r="R46" s="75">
        <v>0</v>
      </c>
      <c r="S46" s="75">
        <f t="shared" si="5"/>
        <v>0</v>
      </c>
      <c r="T46" s="75"/>
      <c r="U46" s="75">
        <v>0</v>
      </c>
      <c r="V46" s="75">
        <f t="shared" si="6"/>
        <v>0</v>
      </c>
      <c r="W46" s="75">
        <f t="shared" si="7"/>
        <v>56.280466666666662</v>
      </c>
      <c r="X46" s="75">
        <f t="shared" si="7"/>
        <v>43.168588243347102</v>
      </c>
      <c r="Y46" s="75">
        <f t="shared" si="8"/>
        <v>-13.11187842331956</v>
      </c>
      <c r="Z46" s="76">
        <f t="shared" si="0"/>
        <v>6.0581772515249375</v>
      </c>
      <c r="AA46" s="76">
        <f t="shared" si="0"/>
        <v>5.5963715192613837</v>
      </c>
      <c r="AC46" s="8"/>
    </row>
    <row r="47" spans="1:29" ht="15" customHeight="1" x14ac:dyDescent="0.25">
      <c r="A47" s="4">
        <f t="shared" si="9"/>
        <v>43</v>
      </c>
      <c r="B47" s="85" t="s">
        <v>77</v>
      </c>
      <c r="C47" s="73">
        <v>3755.6260000000002</v>
      </c>
      <c r="D47" s="74">
        <v>0.36220000000000002</v>
      </c>
      <c r="E47" s="75">
        <v>196.57</v>
      </c>
      <c r="F47" s="75">
        <v>205.71024917705506</v>
      </c>
      <c r="G47" s="75">
        <f t="shared" si="1"/>
        <v>9.1402491770550682</v>
      </c>
      <c r="H47" s="75">
        <v>0</v>
      </c>
      <c r="I47" s="75">
        <v>0</v>
      </c>
      <c r="J47" s="75">
        <f t="shared" si="2"/>
        <v>0</v>
      </c>
      <c r="K47" s="75">
        <v>843.28530000000001</v>
      </c>
      <c r="L47" s="75">
        <v>884.50874609022799</v>
      </c>
      <c r="M47" s="75">
        <f t="shared" si="3"/>
        <v>41.223446090227981</v>
      </c>
      <c r="N47" s="75"/>
      <c r="O47" s="75">
        <v>0</v>
      </c>
      <c r="P47" s="75">
        <f t="shared" si="4"/>
        <v>0</v>
      </c>
      <c r="Q47" s="75"/>
      <c r="R47" s="75">
        <v>0</v>
      </c>
      <c r="S47" s="75">
        <f t="shared" si="5"/>
        <v>0</v>
      </c>
      <c r="T47" s="75"/>
      <c r="U47" s="75">
        <v>6.4863079195390005</v>
      </c>
      <c r="V47" s="75">
        <f t="shared" si="6"/>
        <v>6.4863079195390005</v>
      </c>
      <c r="W47" s="75">
        <f t="shared" si="7"/>
        <v>843.28530000000001</v>
      </c>
      <c r="X47" s="75">
        <f>U47+R47+O47+L47+I47</f>
        <v>890.99505400976693</v>
      </c>
      <c r="Y47" s="75">
        <f t="shared" si="8"/>
        <v>47.709754009766925</v>
      </c>
      <c r="Z47" s="76">
        <f t="shared" si="0"/>
        <v>4.29</v>
      </c>
      <c r="AA47" s="76">
        <f t="shared" si="0"/>
        <v>4.3313109462177861</v>
      </c>
      <c r="AC47" s="8"/>
    </row>
    <row r="48" spans="1:29" ht="15" customHeight="1" x14ac:dyDescent="0.25">
      <c r="A48" s="4">
        <f t="shared" si="9"/>
        <v>44</v>
      </c>
      <c r="B48" s="85" t="s">
        <v>78</v>
      </c>
      <c r="C48" s="73">
        <v>3688</v>
      </c>
      <c r="D48" s="74">
        <v>0.36220000000000002</v>
      </c>
      <c r="E48" s="75">
        <v>524.61</v>
      </c>
      <c r="F48" s="75">
        <v>575.19672012060084</v>
      </c>
      <c r="G48" s="75">
        <f t="shared" si="1"/>
        <v>50.58672012060083</v>
      </c>
      <c r="H48" s="75">
        <v>0</v>
      </c>
      <c r="I48" s="75">
        <v>0</v>
      </c>
      <c r="J48" s="75">
        <f t="shared" si="2"/>
        <v>0</v>
      </c>
      <c r="K48" s="75">
        <v>2423.6982000000003</v>
      </c>
      <c r="L48" s="75">
        <v>2656.9220125978536</v>
      </c>
      <c r="M48" s="75">
        <f t="shared" si="3"/>
        <v>233.22381259785334</v>
      </c>
      <c r="N48" s="75"/>
      <c r="O48" s="75">
        <v>0</v>
      </c>
      <c r="P48" s="75">
        <f t="shared" si="4"/>
        <v>0</v>
      </c>
      <c r="Q48" s="75"/>
      <c r="R48" s="75">
        <v>0</v>
      </c>
      <c r="S48" s="75">
        <f t="shared" si="5"/>
        <v>0</v>
      </c>
      <c r="T48" s="75"/>
      <c r="U48" s="75">
        <v>0</v>
      </c>
      <c r="V48" s="75">
        <f t="shared" si="6"/>
        <v>0</v>
      </c>
      <c r="W48" s="75">
        <f t="shared" si="7"/>
        <v>2423.6982000000003</v>
      </c>
      <c r="X48" s="75">
        <f t="shared" si="7"/>
        <v>2656.9220125978536</v>
      </c>
      <c r="Y48" s="75">
        <f t="shared" si="8"/>
        <v>233.22381259785334</v>
      </c>
      <c r="Z48" s="76">
        <f t="shared" si="0"/>
        <v>4.62</v>
      </c>
      <c r="AA48" s="76">
        <f t="shared" si="0"/>
        <v>4.6191536211137985</v>
      </c>
      <c r="AC48" s="8"/>
    </row>
    <row r="49" spans="1:29" ht="15" customHeight="1" x14ac:dyDescent="0.25">
      <c r="A49" s="77">
        <f>A48+1</f>
        <v>45</v>
      </c>
      <c r="B49" s="78" t="s">
        <v>79</v>
      </c>
      <c r="C49" s="79">
        <f>SUM(C46:C48)</f>
        <v>7596.2860000000001</v>
      </c>
      <c r="D49" s="80">
        <v>0.36220000000000002</v>
      </c>
      <c r="E49" s="81">
        <f t="shared" ref="E49:Y49" si="13">SUM(E46:E48)</f>
        <v>730.47</v>
      </c>
      <c r="F49" s="81">
        <f t="shared" si="13"/>
        <v>788.62064379098979</v>
      </c>
      <c r="G49" s="81">
        <f t="shared" si="13"/>
        <v>58.150643790989847</v>
      </c>
      <c r="H49" s="81">
        <f t="shared" si="13"/>
        <v>3.1416666666666666</v>
      </c>
      <c r="I49" s="81">
        <f t="shared" si="13"/>
        <v>0</v>
      </c>
      <c r="J49" s="81">
        <f t="shared" si="13"/>
        <v>-3.1416666666666666</v>
      </c>
      <c r="K49" s="81">
        <f t="shared" si="13"/>
        <v>3320.1223</v>
      </c>
      <c r="L49" s="81">
        <f t="shared" si="13"/>
        <v>3584.599346931429</v>
      </c>
      <c r="M49" s="81">
        <f t="shared" si="13"/>
        <v>264.47704693142845</v>
      </c>
      <c r="N49" s="81">
        <f t="shared" si="13"/>
        <v>0</v>
      </c>
      <c r="O49" s="81">
        <f t="shared" si="13"/>
        <v>0</v>
      </c>
      <c r="P49" s="81">
        <f t="shared" si="13"/>
        <v>0</v>
      </c>
      <c r="Q49" s="81">
        <f t="shared" si="13"/>
        <v>0</v>
      </c>
      <c r="R49" s="81">
        <f t="shared" si="13"/>
        <v>0</v>
      </c>
      <c r="S49" s="81">
        <f t="shared" si="13"/>
        <v>0</v>
      </c>
      <c r="T49" s="81">
        <f t="shared" si="13"/>
        <v>0</v>
      </c>
      <c r="U49" s="81">
        <f t="shared" si="13"/>
        <v>6.4863079195390005</v>
      </c>
      <c r="V49" s="81">
        <f t="shared" si="13"/>
        <v>6.4863079195390005</v>
      </c>
      <c r="W49" s="81">
        <f t="shared" si="13"/>
        <v>3323.2639666666669</v>
      </c>
      <c r="X49" s="81">
        <f t="shared" si="13"/>
        <v>3591.0856548509678</v>
      </c>
      <c r="Y49" s="81">
        <f t="shared" si="13"/>
        <v>267.82168818430068</v>
      </c>
      <c r="Z49" s="82">
        <f t="shared" si="0"/>
        <v>4.5494872707526204</v>
      </c>
      <c r="AA49" s="82">
        <f t="shared" si="0"/>
        <v>4.5536287733836227</v>
      </c>
      <c r="AC49" s="8"/>
    </row>
    <row r="50" spans="1:29" ht="15" customHeight="1" x14ac:dyDescent="0.25">
      <c r="A50" s="4">
        <v>46</v>
      </c>
      <c r="B50" s="72" t="s">
        <v>80</v>
      </c>
      <c r="C50" s="73"/>
      <c r="D50" s="74"/>
      <c r="E50" s="75">
        <v>83.75</v>
      </c>
      <c r="F50" s="86">
        <v>0</v>
      </c>
      <c r="G50" s="75">
        <f>F50-E50</f>
        <v>-83.75</v>
      </c>
      <c r="H50" s="75">
        <v>0</v>
      </c>
      <c r="I50" s="86">
        <v>0</v>
      </c>
      <c r="J50" s="75">
        <f>I50-H50</f>
        <v>0</v>
      </c>
      <c r="K50" s="75">
        <v>208.53750000000002</v>
      </c>
      <c r="L50" s="86">
        <v>0</v>
      </c>
      <c r="M50" s="75">
        <f>L50-K50</f>
        <v>-208.53750000000002</v>
      </c>
      <c r="N50" s="86"/>
      <c r="O50" s="86">
        <v>0</v>
      </c>
      <c r="P50" s="75">
        <f>O50-N50</f>
        <v>0</v>
      </c>
      <c r="Q50" s="86"/>
      <c r="R50" s="86">
        <v>0</v>
      </c>
      <c r="S50" s="75">
        <f>R50-Q50</f>
        <v>0</v>
      </c>
      <c r="T50" s="86"/>
      <c r="U50" s="86">
        <v>0</v>
      </c>
      <c r="V50" s="75">
        <f>U50-T50</f>
        <v>0</v>
      </c>
      <c r="W50" s="75">
        <f>T50+Q50+N50+K50+H50</f>
        <v>208.53750000000002</v>
      </c>
      <c r="X50" s="75">
        <f>U50+R50+O50+L50+I50</f>
        <v>0</v>
      </c>
      <c r="Y50" s="75">
        <f>X50-W50</f>
        <v>-208.53750000000002</v>
      </c>
      <c r="Z50" s="76">
        <f t="shared" si="0"/>
        <v>2.4900000000000002</v>
      </c>
      <c r="AA50" s="76">
        <f t="shared" si="0"/>
        <v>0</v>
      </c>
      <c r="AC50" s="8"/>
    </row>
    <row r="51" spans="1:29" ht="15" customHeight="1" x14ac:dyDescent="0.25">
      <c r="A51" s="77">
        <v>47</v>
      </c>
      <c r="B51" s="87" t="s">
        <v>77</v>
      </c>
      <c r="C51" s="79"/>
      <c r="D51" s="80"/>
      <c r="E51" s="81">
        <f>SUM(E50)</f>
        <v>83.75</v>
      </c>
      <c r="F51" s="81">
        <f t="shared" ref="F51:V51" si="14">SUM(F50)</f>
        <v>0</v>
      </c>
      <c r="G51" s="81">
        <f t="shared" si="14"/>
        <v>-83.75</v>
      </c>
      <c r="H51" s="81">
        <f t="shared" si="14"/>
        <v>0</v>
      </c>
      <c r="I51" s="81">
        <f t="shared" si="14"/>
        <v>0</v>
      </c>
      <c r="J51" s="81">
        <f t="shared" si="14"/>
        <v>0</v>
      </c>
      <c r="K51" s="81">
        <f t="shared" si="14"/>
        <v>208.53750000000002</v>
      </c>
      <c r="L51" s="81">
        <f t="shared" si="14"/>
        <v>0</v>
      </c>
      <c r="M51" s="81">
        <f t="shared" si="14"/>
        <v>-208.53750000000002</v>
      </c>
      <c r="N51" s="81">
        <f t="shared" si="14"/>
        <v>0</v>
      </c>
      <c r="O51" s="81">
        <f t="shared" si="14"/>
        <v>0</v>
      </c>
      <c r="P51" s="81">
        <f t="shared" si="14"/>
        <v>0</v>
      </c>
      <c r="Q51" s="81">
        <f t="shared" si="14"/>
        <v>0</v>
      </c>
      <c r="R51" s="81">
        <f t="shared" si="14"/>
        <v>0</v>
      </c>
      <c r="S51" s="81">
        <f t="shared" si="14"/>
        <v>0</v>
      </c>
      <c r="T51" s="81">
        <f t="shared" si="14"/>
        <v>0</v>
      </c>
      <c r="U51" s="81">
        <f t="shared" si="14"/>
        <v>0</v>
      </c>
      <c r="V51" s="81">
        <f t="shared" si="14"/>
        <v>0</v>
      </c>
      <c r="W51" s="81">
        <f>SUM(W50)</f>
        <v>208.53750000000002</v>
      </c>
      <c r="X51" s="81">
        <f>SUM(X50)</f>
        <v>0</v>
      </c>
      <c r="Y51" s="81">
        <f>SUM(Y50)</f>
        <v>-208.53750000000002</v>
      </c>
      <c r="Z51" s="81">
        <f>SUM(Z50)</f>
        <v>2.4900000000000002</v>
      </c>
      <c r="AA51" s="81">
        <f>SUM(AA50)</f>
        <v>0</v>
      </c>
      <c r="AC51" s="8"/>
    </row>
    <row r="52" spans="1:29" ht="15" customHeight="1" x14ac:dyDescent="0.25">
      <c r="A52" s="4">
        <v>48</v>
      </c>
      <c r="B52" s="85" t="s">
        <v>81</v>
      </c>
      <c r="C52" s="73">
        <v>1600</v>
      </c>
      <c r="D52" s="74">
        <v>0.36220000000000002</v>
      </c>
      <c r="E52" s="75">
        <v>278.82</v>
      </c>
      <c r="F52" s="75">
        <v>213.21371119999998</v>
      </c>
      <c r="G52" s="75">
        <f t="shared" si="1"/>
        <v>-65.606288800000016</v>
      </c>
      <c r="H52" s="75">
        <v>361.01666666666665</v>
      </c>
      <c r="I52" s="75">
        <v>312.38499049869995</v>
      </c>
      <c r="J52" s="75">
        <f t="shared" si="2"/>
        <v>-48.631676167966702</v>
      </c>
      <c r="K52" s="75">
        <v>1059.5159999999998</v>
      </c>
      <c r="L52" s="75">
        <v>778.23004588000003</v>
      </c>
      <c r="M52" s="75">
        <f t="shared" si="3"/>
        <v>-281.28595411999981</v>
      </c>
      <c r="N52" s="75"/>
      <c r="O52" s="75">
        <v>0</v>
      </c>
      <c r="P52" s="75">
        <f t="shared" si="4"/>
        <v>0</v>
      </c>
      <c r="Q52" s="75"/>
      <c r="R52" s="75">
        <v>0</v>
      </c>
      <c r="S52" s="75">
        <f t="shared" si="5"/>
        <v>0</v>
      </c>
      <c r="T52" s="75"/>
      <c r="U52" s="75">
        <v>0</v>
      </c>
      <c r="V52" s="75">
        <f t="shared" si="6"/>
        <v>0</v>
      </c>
      <c r="W52" s="75">
        <f t="shared" si="7"/>
        <v>1420.5326666666665</v>
      </c>
      <c r="X52" s="75">
        <f t="shared" si="7"/>
        <v>1090.6150363787001</v>
      </c>
      <c r="Y52" s="75">
        <f t="shared" si="8"/>
        <v>-329.9176302879664</v>
      </c>
      <c r="Z52" s="76">
        <f t="shared" ref="Z52:AA79" si="15">IFERROR(W52/E52,0)</f>
        <v>5.094801903258972</v>
      </c>
      <c r="AA52" s="76">
        <f t="shared" si="15"/>
        <v>5.1151261813349098</v>
      </c>
      <c r="AC52" s="8"/>
    </row>
    <row r="53" spans="1:29" ht="15" customHeight="1" x14ac:dyDescent="0.25">
      <c r="A53" s="4">
        <f t="shared" si="9"/>
        <v>49</v>
      </c>
      <c r="B53" s="85" t="s">
        <v>82</v>
      </c>
      <c r="C53" s="73">
        <v>800</v>
      </c>
      <c r="D53" s="74">
        <v>0.36220000000000002</v>
      </c>
      <c r="E53" s="75">
        <v>33.130000000000003</v>
      </c>
      <c r="F53" s="75">
        <v>141.96406140000002</v>
      </c>
      <c r="G53" s="75">
        <f t="shared" si="1"/>
        <v>108.83406140000002</v>
      </c>
      <c r="H53" s="75">
        <v>365.55</v>
      </c>
      <c r="I53" s="75">
        <v>373.45693729276098</v>
      </c>
      <c r="J53" s="75">
        <f t="shared" si="2"/>
        <v>7.906937292760972</v>
      </c>
      <c r="K53" s="75">
        <v>106.01600000000002</v>
      </c>
      <c r="L53" s="75">
        <v>440.08859143829994</v>
      </c>
      <c r="M53" s="75">
        <f t="shared" si="3"/>
        <v>334.07259143829992</v>
      </c>
      <c r="N53" s="75"/>
      <c r="O53" s="75">
        <v>0</v>
      </c>
      <c r="P53" s="75">
        <f t="shared" si="4"/>
        <v>0</v>
      </c>
      <c r="Q53" s="75"/>
      <c r="R53" s="75">
        <v>0</v>
      </c>
      <c r="S53" s="75">
        <f t="shared" si="5"/>
        <v>0</v>
      </c>
      <c r="T53" s="75"/>
      <c r="U53" s="75">
        <v>0</v>
      </c>
      <c r="V53" s="75">
        <f t="shared" si="6"/>
        <v>0</v>
      </c>
      <c r="W53" s="75">
        <f t="shared" si="7"/>
        <v>471.56600000000003</v>
      </c>
      <c r="X53" s="75">
        <f t="shared" si="7"/>
        <v>813.54552873106093</v>
      </c>
      <c r="Y53" s="75">
        <f t="shared" si="8"/>
        <v>341.9795287310609</v>
      </c>
      <c r="Z53" s="76">
        <f t="shared" si="15"/>
        <v>14.233806217929368</v>
      </c>
      <c r="AA53" s="76">
        <f t="shared" si="15"/>
        <v>5.7306442257861523</v>
      </c>
      <c r="AC53" s="8"/>
    </row>
    <row r="54" spans="1:29" ht="15" customHeight="1" x14ac:dyDescent="0.25">
      <c r="A54" s="4">
        <f t="shared" si="9"/>
        <v>50</v>
      </c>
      <c r="B54" s="85" t="s">
        <v>83</v>
      </c>
      <c r="C54" s="73">
        <v>216</v>
      </c>
      <c r="D54" s="74">
        <v>0.36220000000000002</v>
      </c>
      <c r="E54" s="75">
        <v>0</v>
      </c>
      <c r="F54" s="75">
        <v>0</v>
      </c>
      <c r="G54" s="75">
        <f t="shared" si="1"/>
        <v>0</v>
      </c>
      <c r="H54" s="75">
        <v>4.5583333333333336</v>
      </c>
      <c r="I54" s="75">
        <v>2.7179055323000001</v>
      </c>
      <c r="J54" s="75">
        <f t="shared" si="2"/>
        <v>-1.8404278010333335</v>
      </c>
      <c r="K54" s="75">
        <v>0</v>
      </c>
      <c r="L54" s="75">
        <v>0</v>
      </c>
      <c r="M54" s="75">
        <f t="shared" si="3"/>
        <v>0</v>
      </c>
      <c r="N54" s="75"/>
      <c r="O54" s="75">
        <v>0</v>
      </c>
      <c r="P54" s="75">
        <f t="shared" si="4"/>
        <v>0</v>
      </c>
      <c r="Q54" s="75"/>
      <c r="R54" s="75">
        <v>0</v>
      </c>
      <c r="S54" s="75">
        <f t="shared" si="5"/>
        <v>0</v>
      </c>
      <c r="T54" s="75"/>
      <c r="U54" s="75">
        <v>0</v>
      </c>
      <c r="V54" s="75">
        <f t="shared" si="6"/>
        <v>0</v>
      </c>
      <c r="W54" s="75">
        <f t="shared" si="7"/>
        <v>4.5583333333333336</v>
      </c>
      <c r="X54" s="75">
        <f t="shared" si="7"/>
        <v>2.7179055323000001</v>
      </c>
      <c r="Y54" s="75">
        <f t="shared" si="8"/>
        <v>-1.8404278010333335</v>
      </c>
      <c r="Z54" s="76">
        <f t="shared" si="15"/>
        <v>0</v>
      </c>
      <c r="AA54" s="76">
        <f t="shared" si="15"/>
        <v>0</v>
      </c>
      <c r="AC54" s="8"/>
    </row>
    <row r="55" spans="1:29" ht="15" customHeight="1" x14ac:dyDescent="0.2">
      <c r="A55" s="4">
        <v>51</v>
      </c>
      <c r="B55" s="88" t="s">
        <v>84</v>
      </c>
      <c r="C55" s="73"/>
      <c r="D55" s="74">
        <v>0.36220000000000002</v>
      </c>
      <c r="E55" s="75">
        <v>0</v>
      </c>
      <c r="F55" s="75">
        <v>0.55338833970000001</v>
      </c>
      <c r="G55" s="75">
        <f t="shared" si="1"/>
        <v>0.55338833970000001</v>
      </c>
      <c r="H55" s="75">
        <v>0</v>
      </c>
      <c r="I55" s="75">
        <v>0</v>
      </c>
      <c r="J55" s="75">
        <f t="shared" si="2"/>
        <v>0</v>
      </c>
      <c r="K55" s="75">
        <v>0</v>
      </c>
      <c r="L55" s="75">
        <v>4.3053612608999998</v>
      </c>
      <c r="M55" s="75">
        <f t="shared" si="3"/>
        <v>4.3053612608999998</v>
      </c>
      <c r="N55" s="75"/>
      <c r="O55" s="75">
        <v>0</v>
      </c>
      <c r="P55" s="75">
        <f t="shared" si="4"/>
        <v>0</v>
      </c>
      <c r="Q55" s="75"/>
      <c r="R55" s="75">
        <v>0</v>
      </c>
      <c r="S55" s="75">
        <f t="shared" si="5"/>
        <v>0</v>
      </c>
      <c r="T55" s="75"/>
      <c r="U55" s="75">
        <v>0</v>
      </c>
      <c r="V55" s="75">
        <f t="shared" si="6"/>
        <v>0</v>
      </c>
      <c r="W55" s="75">
        <f>T55+Q55+N55+K55+H55</f>
        <v>0</v>
      </c>
      <c r="X55" s="75">
        <f>U55+R55+O55+L55+I55</f>
        <v>4.3053612608999998</v>
      </c>
      <c r="Y55" s="75">
        <f>X55-W55</f>
        <v>4.3053612608999998</v>
      </c>
      <c r="Z55" s="76">
        <f t="shared" si="15"/>
        <v>0</v>
      </c>
      <c r="AA55" s="76">
        <f t="shared" si="15"/>
        <v>7.7799999603063554</v>
      </c>
      <c r="AC55" s="8"/>
    </row>
    <row r="56" spans="1:29" ht="15" customHeight="1" x14ac:dyDescent="0.25">
      <c r="A56" s="77">
        <v>52</v>
      </c>
      <c r="B56" s="78" t="s">
        <v>85</v>
      </c>
      <c r="C56" s="79">
        <f>SUM(C52:C54)</f>
        <v>2616</v>
      </c>
      <c r="D56" s="80">
        <v>0.36220000000000002</v>
      </c>
      <c r="E56" s="81">
        <f>SUM(E52:E55)</f>
        <v>311.95</v>
      </c>
      <c r="F56" s="81">
        <f t="shared" ref="F56:V56" si="16">SUM(F52:F55)</f>
        <v>355.73116093970003</v>
      </c>
      <c r="G56" s="81">
        <f t="shared" si="16"/>
        <v>43.781160939700008</v>
      </c>
      <c r="H56" s="81">
        <f t="shared" si="16"/>
        <v>731.12499999999989</v>
      </c>
      <c r="I56" s="81">
        <f t="shared" si="16"/>
        <v>688.55983332376093</v>
      </c>
      <c r="J56" s="81">
        <f t="shared" si="16"/>
        <v>-42.565166676239066</v>
      </c>
      <c r="K56" s="81">
        <f t="shared" si="16"/>
        <v>1165.5319999999999</v>
      </c>
      <c r="L56" s="81">
        <f t="shared" si="16"/>
        <v>1222.6239985792001</v>
      </c>
      <c r="M56" s="81">
        <f t="shared" si="16"/>
        <v>57.091998579200109</v>
      </c>
      <c r="N56" s="81">
        <f t="shared" si="16"/>
        <v>0</v>
      </c>
      <c r="O56" s="81">
        <f t="shared" si="16"/>
        <v>0</v>
      </c>
      <c r="P56" s="81">
        <f t="shared" si="16"/>
        <v>0</v>
      </c>
      <c r="Q56" s="81">
        <f t="shared" si="16"/>
        <v>0</v>
      </c>
      <c r="R56" s="81">
        <f t="shared" si="16"/>
        <v>0</v>
      </c>
      <c r="S56" s="81">
        <f t="shared" si="16"/>
        <v>0</v>
      </c>
      <c r="T56" s="81">
        <f t="shared" si="16"/>
        <v>0</v>
      </c>
      <c r="U56" s="81">
        <f t="shared" si="16"/>
        <v>0</v>
      </c>
      <c r="V56" s="81">
        <f t="shared" si="16"/>
        <v>0</v>
      </c>
      <c r="W56" s="81">
        <f>SUM(W52:W55)</f>
        <v>1896.6569999999999</v>
      </c>
      <c r="X56" s="81">
        <f>SUM(X52:X55)</f>
        <v>1911.1838319029612</v>
      </c>
      <c r="Y56" s="81">
        <f>SUM(Y52:Y55)</f>
        <v>14.526831902961158</v>
      </c>
      <c r="Z56" s="82">
        <f t="shared" si="15"/>
        <v>6.0800032056419298</v>
      </c>
      <c r="AA56" s="82">
        <f t="shared" si="15"/>
        <v>5.3725510772077847</v>
      </c>
      <c r="AC56" s="8"/>
    </row>
    <row r="57" spans="1:29" ht="15" customHeight="1" x14ac:dyDescent="0.2">
      <c r="A57" s="4">
        <v>53</v>
      </c>
      <c r="B57" s="88" t="s">
        <v>170</v>
      </c>
      <c r="C57" s="73">
        <v>230.55</v>
      </c>
      <c r="D57" s="74">
        <v>0.36220000000000002</v>
      </c>
      <c r="E57" s="75">
        <v>59.23</v>
      </c>
      <c r="F57" s="75">
        <v>56.142381368499997</v>
      </c>
      <c r="G57" s="75">
        <f t="shared" si="1"/>
        <v>-3.0876186314999998</v>
      </c>
      <c r="H57" s="75">
        <v>81.216666666666669</v>
      </c>
      <c r="I57" s="75">
        <v>79.698609572399988</v>
      </c>
      <c r="J57" s="75">
        <f t="shared" si="2"/>
        <v>-1.5180570942666805</v>
      </c>
      <c r="K57" s="75">
        <v>151.62879999999998</v>
      </c>
      <c r="L57" s="75">
        <v>159.35976455209999</v>
      </c>
      <c r="M57" s="75">
        <f t="shared" si="3"/>
        <v>7.730964552100005</v>
      </c>
      <c r="N57" s="75"/>
      <c r="O57" s="75">
        <v>0</v>
      </c>
      <c r="P57" s="75">
        <f t="shared" si="4"/>
        <v>0</v>
      </c>
      <c r="Q57" s="75"/>
      <c r="R57" s="75">
        <v>0</v>
      </c>
      <c r="S57" s="75">
        <f t="shared" si="5"/>
        <v>0</v>
      </c>
      <c r="T57" s="75"/>
      <c r="U57" s="75">
        <v>6.805319409</v>
      </c>
      <c r="V57" s="75">
        <f t="shared" si="6"/>
        <v>6.805319409</v>
      </c>
      <c r="W57" s="75">
        <f t="shared" si="7"/>
        <v>232.84546666666665</v>
      </c>
      <c r="X57" s="75">
        <f t="shared" si="7"/>
        <v>245.86369353349997</v>
      </c>
      <c r="Y57" s="75">
        <f t="shared" si="8"/>
        <v>13.018226866833317</v>
      </c>
      <c r="Z57" s="76">
        <f t="shared" si="15"/>
        <v>3.9312082840902693</v>
      </c>
      <c r="AA57" s="76">
        <f t="shared" si="15"/>
        <v>4.3792886503999915</v>
      </c>
      <c r="AC57" s="8"/>
    </row>
    <row r="58" spans="1:29" ht="15" customHeight="1" x14ac:dyDescent="0.2">
      <c r="A58" s="4">
        <v>54</v>
      </c>
      <c r="B58" s="88" t="s">
        <v>171</v>
      </c>
      <c r="C58" s="73">
        <v>500</v>
      </c>
      <c r="D58" s="74">
        <v>0.36220000000000002</v>
      </c>
      <c r="E58" s="75">
        <v>121.99</v>
      </c>
      <c r="F58" s="75">
        <v>61.201632589999996</v>
      </c>
      <c r="G58" s="75">
        <f>F58-E58</f>
        <v>-60.788367409999999</v>
      </c>
      <c r="H58" s="75">
        <v>199.2</v>
      </c>
      <c r="I58" s="75">
        <v>107.87773147899999</v>
      </c>
      <c r="J58" s="75">
        <f>I58-H58</f>
        <v>-91.322268520999998</v>
      </c>
      <c r="K58" s="75">
        <v>303.75510000000003</v>
      </c>
      <c r="L58" s="75">
        <v>141.37577128290002</v>
      </c>
      <c r="M58" s="75">
        <f>L58-K58</f>
        <v>-162.37932871710001</v>
      </c>
      <c r="N58" s="75"/>
      <c r="O58" s="75">
        <v>0</v>
      </c>
      <c r="P58" s="75">
        <f>O58-N58</f>
        <v>0</v>
      </c>
      <c r="Q58" s="75"/>
      <c r="R58" s="75">
        <v>0</v>
      </c>
      <c r="S58" s="75">
        <f>R58-Q58</f>
        <v>0</v>
      </c>
      <c r="T58" s="75"/>
      <c r="U58" s="75">
        <v>15.036683985399998</v>
      </c>
      <c r="V58" s="75">
        <f>U58-T58</f>
        <v>15.036683985399998</v>
      </c>
      <c r="W58" s="75">
        <f t="shared" si="7"/>
        <v>502.95510000000002</v>
      </c>
      <c r="X58" s="75">
        <f>U58+R58+O58+L58+I58</f>
        <v>264.29018674730003</v>
      </c>
      <c r="Y58" s="75">
        <f>X58-W58</f>
        <v>-238.66491325269999</v>
      </c>
      <c r="Z58" s="76">
        <f t="shared" si="15"/>
        <v>4.1229207312074765</v>
      </c>
      <c r="AA58" s="76">
        <f t="shared" si="15"/>
        <v>4.3183519060320554</v>
      </c>
      <c r="AC58" s="8"/>
    </row>
    <row r="59" spans="1:29" ht="15" customHeight="1" x14ac:dyDescent="0.2">
      <c r="A59" s="4">
        <v>55</v>
      </c>
      <c r="B59" s="88" t="s">
        <v>86</v>
      </c>
      <c r="C59" s="73">
        <v>625</v>
      </c>
      <c r="D59" s="74">
        <v>0.36220000000000002</v>
      </c>
      <c r="E59" s="75">
        <v>152.49</v>
      </c>
      <c r="F59" s="75">
        <v>115.02874813499999</v>
      </c>
      <c r="G59" s="75">
        <f>F59-E59</f>
        <v>-37.461251865000023</v>
      </c>
      <c r="H59" s="75">
        <v>236.57499999999999</v>
      </c>
      <c r="I59" s="75">
        <v>183.52387105359998</v>
      </c>
      <c r="J59" s="75">
        <f>I59-H59</f>
        <v>-53.051128946400013</v>
      </c>
      <c r="K59" s="75">
        <v>390.37440000000004</v>
      </c>
      <c r="L59" s="75">
        <v>292.17302026289997</v>
      </c>
      <c r="M59" s="75">
        <f>L59-K59</f>
        <v>-98.201379737100069</v>
      </c>
      <c r="N59" s="75"/>
      <c r="O59" s="75">
        <v>0</v>
      </c>
      <c r="P59" s="75">
        <f>O59-N59</f>
        <v>0</v>
      </c>
      <c r="Q59" s="75"/>
      <c r="R59" s="75">
        <v>0</v>
      </c>
      <c r="S59" s="75">
        <f>R59-Q59</f>
        <v>0</v>
      </c>
      <c r="T59" s="75"/>
      <c r="U59" s="75">
        <v>0</v>
      </c>
      <c r="V59" s="75">
        <f>U59-T59</f>
        <v>0</v>
      </c>
      <c r="W59" s="75">
        <f t="shared" si="7"/>
        <v>626.94939999999997</v>
      </c>
      <c r="X59" s="75">
        <f>U59+R59+O59+L59+I59</f>
        <v>475.69689131649994</v>
      </c>
      <c r="Y59" s="75">
        <f>X59-W59</f>
        <v>-151.25250868350003</v>
      </c>
      <c r="Z59" s="76">
        <f t="shared" si="15"/>
        <v>4.1114132074234373</v>
      </c>
      <c r="AA59" s="76">
        <f t="shared" si="15"/>
        <v>4.1354609089391534</v>
      </c>
      <c r="AC59" s="8"/>
    </row>
    <row r="60" spans="1:29" ht="15" customHeight="1" x14ac:dyDescent="0.2">
      <c r="A60" s="4">
        <v>56</v>
      </c>
      <c r="B60" s="88" t="s">
        <v>87</v>
      </c>
      <c r="C60" s="73">
        <v>125</v>
      </c>
      <c r="D60" s="74">
        <v>0.36220000000000002</v>
      </c>
      <c r="E60" s="75">
        <v>0</v>
      </c>
      <c r="F60" s="75">
        <v>0</v>
      </c>
      <c r="G60" s="75">
        <f>F60-E60</f>
        <v>0</v>
      </c>
      <c r="H60" s="75">
        <v>0</v>
      </c>
      <c r="I60" s="75">
        <v>0</v>
      </c>
      <c r="J60" s="75">
        <f>I60-H60</f>
        <v>0</v>
      </c>
      <c r="K60" s="75">
        <v>0</v>
      </c>
      <c r="L60" s="75">
        <v>0</v>
      </c>
      <c r="M60" s="75">
        <f>L60-K60</f>
        <v>0</v>
      </c>
      <c r="N60" s="75"/>
      <c r="O60" s="75">
        <v>0</v>
      </c>
      <c r="P60" s="75">
        <f>O60-N60</f>
        <v>0</v>
      </c>
      <c r="Q60" s="75"/>
      <c r="R60" s="75">
        <v>0</v>
      </c>
      <c r="S60" s="75">
        <f>R60-Q60</f>
        <v>0</v>
      </c>
      <c r="T60" s="75"/>
      <c r="U60" s="75">
        <v>2.6449267922000002</v>
      </c>
      <c r="V60" s="75">
        <f>U60-T60</f>
        <v>2.6449267922000002</v>
      </c>
      <c r="W60" s="75">
        <f t="shared" si="7"/>
        <v>0</v>
      </c>
      <c r="X60" s="75">
        <f>U60+R60+O60+L60+I60</f>
        <v>2.6449267922000002</v>
      </c>
      <c r="Y60" s="75">
        <f>X60-W60</f>
        <v>2.6449267922000002</v>
      </c>
      <c r="Z60" s="76">
        <f t="shared" si="15"/>
        <v>0</v>
      </c>
      <c r="AA60" s="76">
        <f t="shared" si="15"/>
        <v>0</v>
      </c>
      <c r="AC60" s="8"/>
    </row>
    <row r="61" spans="1:29" ht="15" customHeight="1" x14ac:dyDescent="0.25">
      <c r="A61" s="89">
        <v>57</v>
      </c>
      <c r="B61" s="85" t="s">
        <v>88</v>
      </c>
      <c r="C61" s="73">
        <v>1040</v>
      </c>
      <c r="D61" s="74">
        <v>0.36220000000000002</v>
      </c>
      <c r="E61" s="75">
        <v>177.32</v>
      </c>
      <c r="F61" s="75">
        <v>199.28283739</v>
      </c>
      <c r="G61" s="75">
        <f t="shared" si="1"/>
        <v>21.962837390000004</v>
      </c>
      <c r="H61" s="75">
        <v>256.86666666666667</v>
      </c>
      <c r="I61" s="75">
        <v>314.3430441319</v>
      </c>
      <c r="J61" s="75">
        <f t="shared" si="2"/>
        <v>57.476377465233327</v>
      </c>
      <c r="K61" s="75">
        <v>617.07359999999994</v>
      </c>
      <c r="L61" s="75">
        <v>694.28147732579998</v>
      </c>
      <c r="M61" s="75">
        <f t="shared" si="3"/>
        <v>77.207877325800041</v>
      </c>
      <c r="N61" s="75"/>
      <c r="O61" s="75">
        <v>0</v>
      </c>
      <c r="P61" s="75">
        <f t="shared" si="4"/>
        <v>0</v>
      </c>
      <c r="Q61" s="75"/>
      <c r="R61" s="75">
        <v>0</v>
      </c>
      <c r="S61" s="75">
        <f t="shared" si="5"/>
        <v>0</v>
      </c>
      <c r="T61" s="75"/>
      <c r="U61" s="75">
        <v>0</v>
      </c>
      <c r="V61" s="75">
        <f t="shared" si="6"/>
        <v>0</v>
      </c>
      <c r="W61" s="75">
        <f t="shared" si="7"/>
        <v>873.94026666666662</v>
      </c>
      <c r="X61" s="75">
        <f>U61+R61+O61+L61+I61</f>
        <v>1008.6245214577</v>
      </c>
      <c r="Y61" s="75">
        <f>X61-W61</f>
        <v>134.68425479103337</v>
      </c>
      <c r="Z61" s="76">
        <f t="shared" si="15"/>
        <v>4.9286051582825774</v>
      </c>
      <c r="AA61" s="76">
        <f t="shared" si="15"/>
        <v>5.0612713802534044</v>
      </c>
      <c r="AC61" s="8"/>
    </row>
    <row r="62" spans="1:29" ht="15" customHeight="1" x14ac:dyDescent="0.25">
      <c r="A62" s="90">
        <v>58</v>
      </c>
      <c r="B62" s="78" t="s">
        <v>89</v>
      </c>
      <c r="C62" s="79">
        <f>SUM(C57:C61)</f>
        <v>2520.5500000000002</v>
      </c>
      <c r="D62" s="80">
        <v>0.36220000000000002</v>
      </c>
      <c r="E62" s="81">
        <f>SUM(E57:E61)</f>
        <v>511.03000000000003</v>
      </c>
      <c r="F62" s="81">
        <f t="shared" ref="F62:Y62" si="17">SUM(F57:F61)</f>
        <v>431.6555994835</v>
      </c>
      <c r="G62" s="81">
        <f t="shared" si="17"/>
        <v>-79.374400516500017</v>
      </c>
      <c r="H62" s="81">
        <f t="shared" si="17"/>
        <v>773.85833333333323</v>
      </c>
      <c r="I62" s="81">
        <f t="shared" si="17"/>
        <v>685.44325623689997</v>
      </c>
      <c r="J62" s="81">
        <f t="shared" si="17"/>
        <v>-88.415077096433379</v>
      </c>
      <c r="K62" s="81">
        <f t="shared" si="17"/>
        <v>1462.8319000000001</v>
      </c>
      <c r="L62" s="81">
        <f t="shared" si="17"/>
        <v>1287.1900334236998</v>
      </c>
      <c r="M62" s="81">
        <f t="shared" si="17"/>
        <v>-175.64186657630003</v>
      </c>
      <c r="N62" s="81">
        <f t="shared" si="17"/>
        <v>0</v>
      </c>
      <c r="O62" s="81">
        <f t="shared" si="17"/>
        <v>0</v>
      </c>
      <c r="P62" s="81">
        <f t="shared" si="17"/>
        <v>0</v>
      </c>
      <c r="Q62" s="81">
        <f t="shared" si="17"/>
        <v>0</v>
      </c>
      <c r="R62" s="81">
        <f t="shared" si="17"/>
        <v>0</v>
      </c>
      <c r="S62" s="81">
        <f t="shared" si="17"/>
        <v>0</v>
      </c>
      <c r="T62" s="81">
        <f t="shared" si="17"/>
        <v>0</v>
      </c>
      <c r="U62" s="81">
        <f t="shared" si="17"/>
        <v>24.486930186599999</v>
      </c>
      <c r="V62" s="81">
        <f t="shared" si="17"/>
        <v>24.486930186599999</v>
      </c>
      <c r="W62" s="81">
        <f t="shared" si="17"/>
        <v>2236.6902333333333</v>
      </c>
      <c r="X62" s="81">
        <f t="shared" si="17"/>
        <v>1997.1202198471997</v>
      </c>
      <c r="Y62" s="81">
        <f t="shared" si="17"/>
        <v>-239.57001348613329</v>
      </c>
      <c r="Z62" s="82">
        <f t="shared" si="15"/>
        <v>4.37682764873556</v>
      </c>
      <c r="AA62" s="82">
        <f t="shared" si="15"/>
        <v>4.6266519471469048</v>
      </c>
      <c r="AC62" s="8"/>
    </row>
    <row r="63" spans="1:29" ht="15" customHeight="1" x14ac:dyDescent="0.25">
      <c r="A63" s="4">
        <f t="shared" si="9"/>
        <v>59</v>
      </c>
      <c r="B63" s="85" t="s">
        <v>90</v>
      </c>
      <c r="C63" s="73"/>
      <c r="D63" s="4"/>
      <c r="E63" s="75">
        <v>0</v>
      </c>
      <c r="F63" s="75">
        <v>-3.3978846621999996</v>
      </c>
      <c r="G63" s="75">
        <f t="shared" si="1"/>
        <v>-3.3978846621999996</v>
      </c>
      <c r="H63" s="75">
        <v>0</v>
      </c>
      <c r="I63" s="75">
        <v>0</v>
      </c>
      <c r="J63" s="75">
        <f t="shared" si="2"/>
        <v>0</v>
      </c>
      <c r="K63" s="75">
        <v>0</v>
      </c>
      <c r="L63" s="75">
        <v>21.914847775799998</v>
      </c>
      <c r="M63" s="75">
        <f t="shared" si="3"/>
        <v>21.914847775799998</v>
      </c>
      <c r="N63" s="75"/>
      <c r="O63" s="75">
        <v>0</v>
      </c>
      <c r="P63" s="75">
        <f t="shared" si="4"/>
        <v>0</v>
      </c>
      <c r="Q63" s="75"/>
      <c r="R63" s="75">
        <v>0</v>
      </c>
      <c r="S63" s="75">
        <f t="shared" si="5"/>
        <v>0</v>
      </c>
      <c r="T63" s="75"/>
      <c r="U63" s="75">
        <v>0</v>
      </c>
      <c r="V63" s="75">
        <f t="shared" si="6"/>
        <v>0</v>
      </c>
      <c r="W63" s="75">
        <f t="shared" si="7"/>
        <v>0</v>
      </c>
      <c r="X63" s="75">
        <f t="shared" si="7"/>
        <v>21.914847775799998</v>
      </c>
      <c r="Y63" s="75">
        <f t="shared" si="8"/>
        <v>21.914847775799998</v>
      </c>
      <c r="Z63" s="76">
        <f t="shared" si="15"/>
        <v>0</v>
      </c>
      <c r="AA63" s="76">
        <f t="shared" si="15"/>
        <v>-6.4495561075374992</v>
      </c>
      <c r="AC63" s="8"/>
    </row>
    <row r="64" spans="1:29" ht="15" customHeight="1" x14ac:dyDescent="0.25">
      <c r="A64" s="4">
        <f t="shared" si="9"/>
        <v>60</v>
      </c>
      <c r="B64" s="85" t="s">
        <v>91</v>
      </c>
      <c r="C64" s="73"/>
      <c r="D64" s="4"/>
      <c r="E64" s="75">
        <v>40.880000000000003</v>
      </c>
      <c r="F64" s="75">
        <v>87.695476847999984</v>
      </c>
      <c r="G64" s="75">
        <f t="shared" si="1"/>
        <v>46.815476847999982</v>
      </c>
      <c r="H64" s="75">
        <v>0</v>
      </c>
      <c r="I64" s="75">
        <v>0</v>
      </c>
      <c r="J64" s="75">
        <f t="shared" si="2"/>
        <v>0</v>
      </c>
      <c r="K64" s="75">
        <v>237.92160000000004</v>
      </c>
      <c r="L64" s="75">
        <v>548.73043475599991</v>
      </c>
      <c r="M64" s="75">
        <f t="shared" si="3"/>
        <v>310.8088347559999</v>
      </c>
      <c r="N64" s="75"/>
      <c r="O64" s="75">
        <v>0</v>
      </c>
      <c r="P64" s="75">
        <f t="shared" si="4"/>
        <v>0</v>
      </c>
      <c r="Q64" s="75"/>
      <c r="R64" s="75">
        <v>0</v>
      </c>
      <c r="S64" s="75">
        <f t="shared" si="5"/>
        <v>0</v>
      </c>
      <c r="T64" s="75"/>
      <c r="U64" s="75">
        <v>0</v>
      </c>
      <c r="V64" s="75">
        <f t="shared" si="6"/>
        <v>0</v>
      </c>
      <c r="W64" s="75">
        <f t="shared" si="7"/>
        <v>237.92160000000004</v>
      </c>
      <c r="X64" s="75">
        <f t="shared" si="7"/>
        <v>548.73043475599991</v>
      </c>
      <c r="Y64" s="75">
        <f t="shared" si="8"/>
        <v>310.8088347559999</v>
      </c>
      <c r="Z64" s="76">
        <f t="shared" si="15"/>
        <v>5.82</v>
      </c>
      <c r="AA64" s="76">
        <f t="shared" si="15"/>
        <v>6.2572261931718369</v>
      </c>
      <c r="AC64" s="8"/>
    </row>
    <row r="65" spans="1:29" ht="15" customHeight="1" x14ac:dyDescent="0.25">
      <c r="A65" s="4">
        <f t="shared" si="9"/>
        <v>61</v>
      </c>
      <c r="B65" s="85" t="s">
        <v>92</v>
      </c>
      <c r="C65" s="73"/>
      <c r="D65" s="4"/>
      <c r="E65" s="75">
        <v>0</v>
      </c>
      <c r="F65" s="75">
        <v>-64.91562318535</v>
      </c>
      <c r="G65" s="75">
        <f t="shared" si="1"/>
        <v>-64.91562318535</v>
      </c>
      <c r="H65" s="75">
        <v>0</v>
      </c>
      <c r="I65" s="75">
        <v>0</v>
      </c>
      <c r="J65" s="75">
        <f t="shared" si="2"/>
        <v>0</v>
      </c>
      <c r="K65" s="75">
        <v>0</v>
      </c>
      <c r="L65" s="75">
        <v>-200.70969566549996</v>
      </c>
      <c r="M65" s="75">
        <f t="shared" si="3"/>
        <v>-200.70969566549996</v>
      </c>
      <c r="N65" s="75"/>
      <c r="O65" s="75"/>
      <c r="P65" s="75">
        <f t="shared" si="4"/>
        <v>0</v>
      </c>
      <c r="Q65" s="75"/>
      <c r="R65" s="75"/>
      <c r="S65" s="75">
        <f t="shared" si="5"/>
        <v>0</v>
      </c>
      <c r="T65" s="75"/>
      <c r="U65" s="75"/>
      <c r="V65" s="75">
        <f t="shared" si="6"/>
        <v>0</v>
      </c>
      <c r="W65" s="75">
        <f t="shared" si="7"/>
        <v>0</v>
      </c>
      <c r="X65" s="75">
        <f t="shared" si="7"/>
        <v>-200.70969566549996</v>
      </c>
      <c r="Y65" s="75">
        <f t="shared" si="8"/>
        <v>-200.70969566549996</v>
      </c>
      <c r="Z65" s="76">
        <f t="shared" si="15"/>
        <v>0</v>
      </c>
      <c r="AA65" s="76">
        <f t="shared" si="15"/>
        <v>3.0918550237502092</v>
      </c>
      <c r="AC65" s="8"/>
    </row>
    <row r="66" spans="1:29" ht="15" customHeight="1" x14ac:dyDescent="0.25">
      <c r="A66" s="4">
        <f t="shared" si="9"/>
        <v>62</v>
      </c>
      <c r="B66" s="85" t="s">
        <v>93</v>
      </c>
      <c r="C66" s="73"/>
      <c r="D66" s="4"/>
      <c r="E66" s="75">
        <v>0</v>
      </c>
      <c r="F66" s="75"/>
      <c r="G66" s="75">
        <f t="shared" si="1"/>
        <v>0</v>
      </c>
      <c r="H66" s="75">
        <v>0</v>
      </c>
      <c r="I66" s="75"/>
      <c r="J66" s="75">
        <f t="shared" si="2"/>
        <v>0</v>
      </c>
      <c r="K66" s="75">
        <v>0</v>
      </c>
      <c r="L66" s="75"/>
      <c r="M66" s="75">
        <f t="shared" si="3"/>
        <v>0</v>
      </c>
      <c r="N66" s="75"/>
      <c r="O66" s="75"/>
      <c r="P66" s="75">
        <f t="shared" si="4"/>
        <v>0</v>
      </c>
      <c r="Q66" s="75"/>
      <c r="R66" s="75"/>
      <c r="S66" s="75">
        <f t="shared" si="5"/>
        <v>0</v>
      </c>
      <c r="T66" s="75"/>
      <c r="U66" s="75"/>
      <c r="V66" s="75">
        <f t="shared" si="6"/>
        <v>0</v>
      </c>
      <c r="W66" s="75">
        <f t="shared" si="7"/>
        <v>0</v>
      </c>
      <c r="X66" s="75">
        <f t="shared" si="7"/>
        <v>0</v>
      </c>
      <c r="Y66" s="75">
        <f t="shared" si="8"/>
        <v>0</v>
      </c>
      <c r="Z66" s="76">
        <f t="shared" si="15"/>
        <v>0</v>
      </c>
      <c r="AA66" s="76">
        <f t="shared" si="15"/>
        <v>0</v>
      </c>
      <c r="AC66" s="8"/>
    </row>
    <row r="67" spans="1:29" ht="15" customHeight="1" x14ac:dyDescent="0.25">
      <c r="A67" s="4">
        <f t="shared" si="9"/>
        <v>63</v>
      </c>
      <c r="B67" s="85" t="s">
        <v>94</v>
      </c>
      <c r="C67" s="73"/>
      <c r="D67" s="4"/>
      <c r="E67" s="75">
        <v>0</v>
      </c>
      <c r="F67" s="75"/>
      <c r="G67" s="75">
        <f t="shared" si="1"/>
        <v>0</v>
      </c>
      <c r="H67" s="75">
        <v>0</v>
      </c>
      <c r="I67" s="75"/>
      <c r="J67" s="75">
        <f t="shared" si="2"/>
        <v>0</v>
      </c>
      <c r="K67" s="75">
        <v>0</v>
      </c>
      <c r="L67" s="75"/>
      <c r="M67" s="75">
        <f t="shared" si="3"/>
        <v>0</v>
      </c>
      <c r="N67" s="75"/>
      <c r="O67" s="75"/>
      <c r="P67" s="75">
        <f t="shared" si="4"/>
        <v>0</v>
      </c>
      <c r="Q67" s="75"/>
      <c r="R67" s="75"/>
      <c r="S67" s="75">
        <f t="shared" si="5"/>
        <v>0</v>
      </c>
      <c r="T67" s="75"/>
      <c r="U67" s="75"/>
      <c r="V67" s="75">
        <f t="shared" si="6"/>
        <v>0</v>
      </c>
      <c r="W67" s="75">
        <f t="shared" si="7"/>
        <v>0</v>
      </c>
      <c r="X67" s="75">
        <f t="shared" si="7"/>
        <v>0</v>
      </c>
      <c r="Y67" s="75">
        <f t="shared" si="8"/>
        <v>0</v>
      </c>
      <c r="Z67" s="76">
        <f t="shared" si="15"/>
        <v>0</v>
      </c>
      <c r="AA67" s="76">
        <f t="shared" si="15"/>
        <v>0</v>
      </c>
      <c r="AC67" s="8"/>
    </row>
    <row r="68" spans="1:29" ht="15" customHeight="1" x14ac:dyDescent="0.25">
      <c r="A68" s="4">
        <v>64</v>
      </c>
      <c r="B68" s="91" t="s">
        <v>95</v>
      </c>
      <c r="C68" s="73"/>
      <c r="D68" s="4"/>
      <c r="E68" s="75">
        <v>0</v>
      </c>
      <c r="F68" s="75"/>
      <c r="G68" s="75">
        <f t="shared" si="1"/>
        <v>0</v>
      </c>
      <c r="H68" s="75">
        <v>0</v>
      </c>
      <c r="I68" s="75"/>
      <c r="J68" s="75">
        <f t="shared" si="2"/>
        <v>0</v>
      </c>
      <c r="K68" s="75">
        <v>0</v>
      </c>
      <c r="L68" s="75"/>
      <c r="M68" s="75">
        <f t="shared" si="3"/>
        <v>0</v>
      </c>
      <c r="N68" s="75"/>
      <c r="O68" s="75"/>
      <c r="P68" s="75">
        <f t="shared" si="4"/>
        <v>0</v>
      </c>
      <c r="Q68" s="75"/>
      <c r="R68" s="75"/>
      <c r="S68" s="75">
        <f t="shared" si="5"/>
        <v>0</v>
      </c>
      <c r="T68" s="75"/>
      <c r="U68" s="75"/>
      <c r="V68" s="75">
        <f t="shared" si="6"/>
        <v>0</v>
      </c>
      <c r="W68" s="75">
        <f t="shared" si="7"/>
        <v>0</v>
      </c>
      <c r="X68" s="75">
        <f t="shared" si="7"/>
        <v>0</v>
      </c>
      <c r="Y68" s="75">
        <f t="shared" si="8"/>
        <v>0</v>
      </c>
      <c r="Z68" s="76">
        <f t="shared" si="15"/>
        <v>0</v>
      </c>
      <c r="AA68" s="76">
        <f t="shared" si="15"/>
        <v>0</v>
      </c>
      <c r="AC68" s="8"/>
    </row>
    <row r="69" spans="1:29" ht="15" customHeight="1" x14ac:dyDescent="0.25">
      <c r="A69" s="4">
        <v>65</v>
      </c>
      <c r="B69" s="91" t="s">
        <v>96</v>
      </c>
      <c r="C69" s="73"/>
      <c r="D69" s="4"/>
      <c r="E69" s="75">
        <v>0</v>
      </c>
      <c r="F69" s="75"/>
      <c r="G69" s="75">
        <f t="shared" si="1"/>
        <v>0</v>
      </c>
      <c r="H69" s="75">
        <v>0</v>
      </c>
      <c r="I69" s="75"/>
      <c r="J69" s="75">
        <f t="shared" si="2"/>
        <v>0</v>
      </c>
      <c r="K69" s="75">
        <v>0</v>
      </c>
      <c r="L69" s="75"/>
      <c r="M69" s="75">
        <f t="shared" si="3"/>
        <v>0</v>
      </c>
      <c r="N69" s="75"/>
      <c r="O69" s="75"/>
      <c r="P69" s="75">
        <f t="shared" si="4"/>
        <v>0</v>
      </c>
      <c r="Q69" s="75"/>
      <c r="R69" s="75"/>
      <c r="S69" s="75">
        <f t="shared" si="5"/>
        <v>0</v>
      </c>
      <c r="T69" s="75"/>
      <c r="U69" s="75"/>
      <c r="V69" s="75">
        <f t="shared" si="6"/>
        <v>0</v>
      </c>
      <c r="W69" s="75">
        <f>T69+Q69+N69+K69+H69</f>
        <v>0</v>
      </c>
      <c r="X69" s="75">
        <f>U69+R69+O69+L69+I69</f>
        <v>0</v>
      </c>
      <c r="Y69" s="75">
        <f>X69-W69</f>
        <v>0</v>
      </c>
      <c r="Z69" s="76">
        <f t="shared" si="15"/>
        <v>0</v>
      </c>
      <c r="AA69" s="76">
        <f t="shared" si="15"/>
        <v>0</v>
      </c>
      <c r="AC69" s="8"/>
    </row>
    <row r="70" spans="1:29" ht="15" customHeight="1" x14ac:dyDescent="0.25">
      <c r="A70" s="89">
        <v>66</v>
      </c>
      <c r="B70" s="91" t="s">
        <v>97</v>
      </c>
      <c r="C70" s="73"/>
      <c r="D70" s="4"/>
      <c r="E70" s="75">
        <v>0</v>
      </c>
      <c r="F70" s="75">
        <v>-143.49777960399996</v>
      </c>
      <c r="G70" s="75">
        <f t="shared" si="1"/>
        <v>-143.49777960399996</v>
      </c>
      <c r="H70" s="75">
        <v>0</v>
      </c>
      <c r="I70" s="75">
        <v>0</v>
      </c>
      <c r="J70" s="75">
        <f t="shared" si="2"/>
        <v>0</v>
      </c>
      <c r="K70" s="75">
        <v>0</v>
      </c>
      <c r="L70" s="75">
        <v>-739.7210107407999</v>
      </c>
      <c r="M70" s="75">
        <f t="shared" si="3"/>
        <v>-739.7210107407999</v>
      </c>
      <c r="N70" s="75"/>
      <c r="O70" s="75"/>
      <c r="P70" s="75">
        <f t="shared" si="4"/>
        <v>0</v>
      </c>
      <c r="Q70" s="75"/>
      <c r="R70" s="75"/>
      <c r="S70" s="75">
        <f t="shared" si="5"/>
        <v>0</v>
      </c>
      <c r="T70" s="75"/>
      <c r="U70" s="75"/>
      <c r="V70" s="75">
        <f t="shared" si="6"/>
        <v>0</v>
      </c>
      <c r="W70" s="75">
        <f>T70+Q70+N70+K70+H70</f>
        <v>0</v>
      </c>
      <c r="X70" s="75">
        <f>U70+R70+O70+L70+I70</f>
        <v>-739.7210107407999</v>
      </c>
      <c r="Y70" s="75">
        <f>X70-W70</f>
        <v>-739.7210107407999</v>
      </c>
      <c r="Z70" s="76">
        <f t="shared" si="15"/>
        <v>0</v>
      </c>
      <c r="AA70" s="76">
        <f t="shared" si="15"/>
        <v>5.1549300120333035</v>
      </c>
      <c r="AC70" s="8"/>
    </row>
    <row r="71" spans="1:29" ht="15" customHeight="1" x14ac:dyDescent="0.25">
      <c r="A71" s="77">
        <v>67</v>
      </c>
      <c r="B71" s="92" t="s">
        <v>98</v>
      </c>
      <c r="C71" s="79"/>
      <c r="D71" s="90"/>
      <c r="E71" s="81">
        <f>SUM(E63:E70)</f>
        <v>40.880000000000003</v>
      </c>
      <c r="F71" s="81">
        <f t="shared" ref="F71:V71" si="18">SUM(F63:F70)</f>
        <v>-124.11581060354997</v>
      </c>
      <c r="G71" s="81">
        <f t="shared" si="18"/>
        <v>-164.99581060354998</v>
      </c>
      <c r="H71" s="81">
        <f t="shared" si="18"/>
        <v>0</v>
      </c>
      <c r="I71" s="81">
        <f t="shared" si="18"/>
        <v>0</v>
      </c>
      <c r="J71" s="81">
        <f t="shared" si="18"/>
        <v>0</v>
      </c>
      <c r="K71" s="81">
        <f t="shared" si="18"/>
        <v>237.92160000000004</v>
      </c>
      <c r="L71" s="81">
        <f t="shared" si="18"/>
        <v>-369.78542387449994</v>
      </c>
      <c r="M71" s="81">
        <f t="shared" si="18"/>
        <v>-607.70702387450001</v>
      </c>
      <c r="N71" s="81">
        <f t="shared" si="18"/>
        <v>0</v>
      </c>
      <c r="O71" s="81">
        <f t="shared" si="18"/>
        <v>0</v>
      </c>
      <c r="P71" s="81">
        <f t="shared" si="18"/>
        <v>0</v>
      </c>
      <c r="Q71" s="81">
        <f t="shared" si="18"/>
        <v>0</v>
      </c>
      <c r="R71" s="81">
        <f t="shared" si="18"/>
        <v>0</v>
      </c>
      <c r="S71" s="81">
        <f t="shared" si="18"/>
        <v>0</v>
      </c>
      <c r="T71" s="81">
        <f t="shared" si="18"/>
        <v>0</v>
      </c>
      <c r="U71" s="81">
        <f t="shared" si="18"/>
        <v>0</v>
      </c>
      <c r="V71" s="81">
        <f t="shared" si="18"/>
        <v>0</v>
      </c>
      <c r="W71" s="81">
        <f>SUM(W63:W70)</f>
        <v>237.92160000000004</v>
      </c>
      <c r="X71" s="81">
        <f>SUM(X63:X70)</f>
        <v>-369.78542387449994</v>
      </c>
      <c r="Y71" s="81">
        <f>SUM(Y63:Y70)</f>
        <v>-607.70702387450001</v>
      </c>
      <c r="Z71" s="82">
        <f t="shared" si="15"/>
        <v>5.82</v>
      </c>
      <c r="AA71" s="82">
        <f t="shared" si="15"/>
        <v>2.9793579244764108</v>
      </c>
      <c r="AC71" s="8"/>
    </row>
    <row r="72" spans="1:29" ht="15" customHeight="1" x14ac:dyDescent="0.25">
      <c r="A72" s="4">
        <v>68</v>
      </c>
      <c r="B72" s="91" t="s">
        <v>99</v>
      </c>
      <c r="C72" s="73"/>
      <c r="D72" s="4"/>
      <c r="E72" s="75">
        <v>0</v>
      </c>
      <c r="F72" s="75">
        <v>0</v>
      </c>
      <c r="G72" s="75">
        <f t="shared" si="1"/>
        <v>0</v>
      </c>
      <c r="H72" s="75">
        <v>1166.0166666666667</v>
      </c>
      <c r="I72" s="75">
        <v>1065.5253357217</v>
      </c>
      <c r="J72" s="75">
        <f t="shared" si="2"/>
        <v>-100.49133094496665</v>
      </c>
      <c r="K72" s="75">
        <v>0</v>
      </c>
      <c r="L72" s="75">
        <v>0</v>
      </c>
      <c r="M72" s="75">
        <f t="shared" si="3"/>
        <v>0</v>
      </c>
      <c r="N72" s="75"/>
      <c r="O72" s="75">
        <v>0</v>
      </c>
      <c r="P72" s="75">
        <f t="shared" si="4"/>
        <v>0</v>
      </c>
      <c r="Q72" s="75"/>
      <c r="R72" s="75">
        <v>0</v>
      </c>
      <c r="S72" s="75">
        <f t="shared" si="5"/>
        <v>0</v>
      </c>
      <c r="T72" s="75"/>
      <c r="U72" s="75">
        <v>45.671890616100008</v>
      </c>
      <c r="V72" s="75">
        <f t="shared" si="6"/>
        <v>45.671890616100008</v>
      </c>
      <c r="W72" s="75">
        <f t="shared" si="7"/>
        <v>1166.0166666666667</v>
      </c>
      <c r="X72" s="75">
        <f t="shared" si="7"/>
        <v>1111.1972263378</v>
      </c>
      <c r="Y72" s="75">
        <f t="shared" si="8"/>
        <v>-54.819440328866676</v>
      </c>
      <c r="Z72" s="76">
        <f t="shared" si="15"/>
        <v>0</v>
      </c>
      <c r="AA72" s="76">
        <f t="shared" si="15"/>
        <v>0</v>
      </c>
      <c r="AC72" s="8"/>
    </row>
    <row r="73" spans="1:29" ht="15" customHeight="1" x14ac:dyDescent="0.25">
      <c r="A73" s="4">
        <f>A72+1</f>
        <v>69</v>
      </c>
      <c r="B73" s="91" t="s">
        <v>100</v>
      </c>
      <c r="C73" s="73"/>
      <c r="D73" s="4"/>
      <c r="E73" s="75">
        <v>0</v>
      </c>
      <c r="F73" s="75">
        <v>0</v>
      </c>
      <c r="G73" s="75">
        <f t="shared" si="1"/>
        <v>0</v>
      </c>
      <c r="H73" s="75">
        <v>40.241666666666667</v>
      </c>
      <c r="I73" s="75">
        <v>23.150025975999998</v>
      </c>
      <c r="J73" s="75">
        <f t="shared" si="2"/>
        <v>-17.091640690666669</v>
      </c>
      <c r="K73" s="75">
        <v>0</v>
      </c>
      <c r="L73" s="75">
        <v>0</v>
      </c>
      <c r="M73" s="75">
        <f t="shared" si="3"/>
        <v>0</v>
      </c>
      <c r="N73" s="75"/>
      <c r="O73" s="75">
        <v>0</v>
      </c>
      <c r="P73" s="75">
        <f t="shared" si="4"/>
        <v>0</v>
      </c>
      <c r="Q73" s="75"/>
      <c r="R73" s="75">
        <v>0</v>
      </c>
      <c r="S73" s="75">
        <f t="shared" si="5"/>
        <v>0</v>
      </c>
      <c r="T73" s="75"/>
      <c r="U73" s="75">
        <v>0</v>
      </c>
      <c r="V73" s="75">
        <f t="shared" si="6"/>
        <v>0</v>
      </c>
      <c r="W73" s="75">
        <f t="shared" si="7"/>
        <v>40.241666666666667</v>
      </c>
      <c r="X73" s="75">
        <f t="shared" si="7"/>
        <v>23.150025975999998</v>
      </c>
      <c r="Y73" s="75">
        <f t="shared" si="8"/>
        <v>-17.091640690666669</v>
      </c>
      <c r="Z73" s="76">
        <f t="shared" si="15"/>
        <v>0</v>
      </c>
      <c r="AA73" s="76">
        <f t="shared" si="15"/>
        <v>0</v>
      </c>
      <c r="AC73" s="8"/>
    </row>
    <row r="74" spans="1:29" ht="15" customHeight="1" x14ac:dyDescent="0.25">
      <c r="A74" s="4">
        <f>A73+1</f>
        <v>70</v>
      </c>
      <c r="B74" s="91" t="s">
        <v>101</v>
      </c>
      <c r="C74" s="73"/>
      <c r="D74" s="4"/>
      <c r="E74" s="75">
        <v>0</v>
      </c>
      <c r="F74" s="75">
        <v>0</v>
      </c>
      <c r="G74" s="75">
        <f t="shared" si="1"/>
        <v>0</v>
      </c>
      <c r="H74" s="75">
        <v>544.125</v>
      </c>
      <c r="I74" s="75">
        <v>427.75414463739997</v>
      </c>
      <c r="J74" s="75">
        <f t="shared" si="2"/>
        <v>-116.37085536260003</v>
      </c>
      <c r="K74" s="75">
        <v>0</v>
      </c>
      <c r="L74" s="75">
        <v>0</v>
      </c>
      <c r="M74" s="75">
        <f t="shared" si="3"/>
        <v>0</v>
      </c>
      <c r="N74" s="75"/>
      <c r="O74" s="75">
        <v>0</v>
      </c>
      <c r="P74" s="75">
        <f t="shared" si="4"/>
        <v>0</v>
      </c>
      <c r="Q74" s="75"/>
      <c r="R74" s="75">
        <v>0</v>
      </c>
      <c r="S74" s="75">
        <f t="shared" si="5"/>
        <v>0</v>
      </c>
      <c r="T74" s="75"/>
      <c r="U74" s="75">
        <v>0.34385832669999999</v>
      </c>
      <c r="V74" s="75">
        <f t="shared" si="6"/>
        <v>0.34385832669999999</v>
      </c>
      <c r="W74" s="75">
        <f t="shared" si="7"/>
        <v>544.125</v>
      </c>
      <c r="X74" s="75">
        <f t="shared" si="7"/>
        <v>428.09800296409998</v>
      </c>
      <c r="Y74" s="75">
        <f t="shared" si="8"/>
        <v>-116.02699703590002</v>
      </c>
      <c r="Z74" s="76">
        <f t="shared" si="15"/>
        <v>0</v>
      </c>
      <c r="AA74" s="76">
        <f t="shared" si="15"/>
        <v>0</v>
      </c>
      <c r="AC74" s="8"/>
    </row>
    <row r="75" spans="1:29" ht="15" customHeight="1" x14ac:dyDescent="0.25">
      <c r="A75" s="89">
        <f>A74+1</f>
        <v>71</v>
      </c>
      <c r="B75" s="91" t="s">
        <v>102</v>
      </c>
      <c r="C75" s="73"/>
      <c r="D75" s="4"/>
      <c r="E75" s="75">
        <v>0</v>
      </c>
      <c r="F75" s="75">
        <v>0</v>
      </c>
      <c r="G75" s="75">
        <f t="shared" si="1"/>
        <v>0</v>
      </c>
      <c r="H75" s="75">
        <v>1.6416666666666666</v>
      </c>
      <c r="I75" s="75">
        <v>1.5775582151</v>
      </c>
      <c r="J75" s="75">
        <f t="shared" si="2"/>
        <v>-6.4108451566666558E-2</v>
      </c>
      <c r="K75" s="75">
        <v>0</v>
      </c>
      <c r="L75" s="75">
        <v>0</v>
      </c>
      <c r="M75" s="75">
        <f t="shared" si="3"/>
        <v>0</v>
      </c>
      <c r="N75" s="75"/>
      <c r="O75" s="75">
        <v>0</v>
      </c>
      <c r="P75" s="75">
        <f t="shared" si="4"/>
        <v>0</v>
      </c>
      <c r="Q75" s="75"/>
      <c r="R75" s="75">
        <v>0</v>
      </c>
      <c r="S75" s="75">
        <f t="shared" si="5"/>
        <v>0</v>
      </c>
      <c r="T75" s="75"/>
      <c r="U75" s="75">
        <v>0</v>
      </c>
      <c r="V75" s="75">
        <f t="shared" si="6"/>
        <v>0</v>
      </c>
      <c r="W75" s="75">
        <f t="shared" si="7"/>
        <v>1.6416666666666666</v>
      </c>
      <c r="X75" s="75">
        <f t="shared" si="7"/>
        <v>1.5775582151</v>
      </c>
      <c r="Y75" s="75">
        <f t="shared" si="8"/>
        <v>-6.4108451566666558E-2</v>
      </c>
      <c r="Z75" s="76">
        <f t="shared" si="15"/>
        <v>0</v>
      </c>
      <c r="AA75" s="76">
        <f t="shared" si="15"/>
        <v>0</v>
      </c>
      <c r="AC75" s="8"/>
    </row>
    <row r="76" spans="1:29" ht="25.5" x14ac:dyDescent="0.25">
      <c r="A76" s="77">
        <f>A75+1</f>
        <v>72</v>
      </c>
      <c r="B76" s="92" t="s">
        <v>103</v>
      </c>
      <c r="C76" s="79"/>
      <c r="D76" s="90"/>
      <c r="E76" s="81">
        <f>SUM(E72:E75)</f>
        <v>0</v>
      </c>
      <c r="F76" s="81">
        <f t="shared" ref="F76:Y76" si="19">SUM(F72:F75)</f>
        <v>0</v>
      </c>
      <c r="G76" s="81">
        <f t="shared" si="19"/>
        <v>0</v>
      </c>
      <c r="H76" s="81">
        <f t="shared" si="19"/>
        <v>1752.0249999999999</v>
      </c>
      <c r="I76" s="81">
        <f t="shared" si="19"/>
        <v>1518.0070645502001</v>
      </c>
      <c r="J76" s="81">
        <f t="shared" si="19"/>
        <v>-234.01793544980001</v>
      </c>
      <c r="K76" s="81">
        <f t="shared" si="19"/>
        <v>0</v>
      </c>
      <c r="L76" s="81">
        <f t="shared" si="19"/>
        <v>0</v>
      </c>
      <c r="M76" s="81">
        <f t="shared" si="19"/>
        <v>0</v>
      </c>
      <c r="N76" s="81">
        <f t="shared" si="19"/>
        <v>0</v>
      </c>
      <c r="O76" s="81">
        <f t="shared" si="19"/>
        <v>0</v>
      </c>
      <c r="P76" s="81">
        <f t="shared" si="19"/>
        <v>0</v>
      </c>
      <c r="Q76" s="81">
        <f t="shared" si="19"/>
        <v>0</v>
      </c>
      <c r="R76" s="81">
        <f t="shared" si="19"/>
        <v>0</v>
      </c>
      <c r="S76" s="81">
        <f t="shared" si="19"/>
        <v>0</v>
      </c>
      <c r="T76" s="81">
        <f t="shared" si="19"/>
        <v>0</v>
      </c>
      <c r="U76" s="81">
        <f t="shared" si="19"/>
        <v>46.015748942800009</v>
      </c>
      <c r="V76" s="81">
        <f t="shared" si="19"/>
        <v>46.015748942800009</v>
      </c>
      <c r="W76" s="81">
        <f t="shared" si="19"/>
        <v>1752.0249999999999</v>
      </c>
      <c r="X76" s="81">
        <f t="shared" si="19"/>
        <v>1564.0228134930001</v>
      </c>
      <c r="Y76" s="81">
        <f t="shared" si="19"/>
        <v>-188.00218650700003</v>
      </c>
      <c r="Z76" s="82">
        <f t="shared" si="15"/>
        <v>0</v>
      </c>
      <c r="AA76" s="82">
        <f t="shared" si="15"/>
        <v>0</v>
      </c>
      <c r="AC76" s="8"/>
    </row>
    <row r="77" spans="1:29" ht="12.75" x14ac:dyDescent="0.25">
      <c r="A77" s="77">
        <v>73</v>
      </c>
      <c r="B77" s="93" t="s">
        <v>104</v>
      </c>
      <c r="C77" s="79"/>
      <c r="D77" s="90"/>
      <c r="E77" s="81">
        <f t="shared" ref="E77:Y77" si="20">E12+E23+E45+E49+E56+E62+E71+E76+E51</f>
        <v>2696.53</v>
      </c>
      <c r="F77" s="81">
        <f t="shared" si="20"/>
        <v>2491.0710004573398</v>
      </c>
      <c r="G77" s="81">
        <f t="shared" si="20"/>
        <v>-205.45899954266019</v>
      </c>
      <c r="H77" s="81">
        <f t="shared" si="20"/>
        <v>4808.3166666666657</v>
      </c>
      <c r="I77" s="81">
        <f t="shared" si="20"/>
        <v>4482.6764523224174</v>
      </c>
      <c r="J77" s="81">
        <f t="shared" si="20"/>
        <v>-325.64021434424888</v>
      </c>
      <c r="K77" s="81">
        <f t="shared" si="20"/>
        <v>9818.4828999999991</v>
      </c>
      <c r="L77" s="81">
        <f t="shared" si="20"/>
        <v>8787.0164325910791</v>
      </c>
      <c r="M77" s="81">
        <f t="shared" si="20"/>
        <v>-1031.4664674089208</v>
      </c>
      <c r="N77" s="81">
        <f t="shared" si="20"/>
        <v>0</v>
      </c>
      <c r="O77" s="81">
        <f t="shared" si="20"/>
        <v>0</v>
      </c>
      <c r="P77" s="81">
        <f t="shared" si="20"/>
        <v>0</v>
      </c>
      <c r="Q77" s="81">
        <f t="shared" si="20"/>
        <v>0</v>
      </c>
      <c r="R77" s="81">
        <f t="shared" si="20"/>
        <v>0</v>
      </c>
      <c r="S77" s="81">
        <f t="shared" si="20"/>
        <v>0</v>
      </c>
      <c r="T77" s="81">
        <f t="shared" si="20"/>
        <v>0</v>
      </c>
      <c r="U77" s="81">
        <f t="shared" si="20"/>
        <v>95.820752209730671</v>
      </c>
      <c r="V77" s="81">
        <f t="shared" si="20"/>
        <v>95.820752209730671</v>
      </c>
      <c r="W77" s="81">
        <f t="shared" si="20"/>
        <v>14626.799566666665</v>
      </c>
      <c r="X77" s="81">
        <f t="shared" si="20"/>
        <v>13365.513637123227</v>
      </c>
      <c r="Y77" s="81">
        <f t="shared" si="20"/>
        <v>-1261.2859295434391</v>
      </c>
      <c r="Z77" s="82">
        <f t="shared" si="15"/>
        <v>5.4243044085052503</v>
      </c>
      <c r="AA77" s="82">
        <f t="shared" si="15"/>
        <v>5.3653684036582785</v>
      </c>
      <c r="AC77" s="8"/>
    </row>
    <row r="78" spans="1:29" ht="51" x14ac:dyDescent="0.25">
      <c r="A78" s="89">
        <v>74</v>
      </c>
      <c r="B78" s="94" t="s">
        <v>105</v>
      </c>
      <c r="C78" s="73"/>
      <c r="D78" s="4"/>
      <c r="E78" s="75">
        <v>0</v>
      </c>
      <c r="F78" s="75">
        <v>0</v>
      </c>
      <c r="G78" s="75">
        <f>F78-E78</f>
        <v>0</v>
      </c>
      <c r="H78" s="75">
        <v>0</v>
      </c>
      <c r="I78" s="75">
        <v>483.545815</v>
      </c>
      <c r="J78" s="75">
        <f>I78-H78</f>
        <v>483.545815</v>
      </c>
      <c r="K78" s="75">
        <v>0</v>
      </c>
      <c r="L78" s="75">
        <v>363.67817600000001</v>
      </c>
      <c r="M78" s="75">
        <f>L78-K78</f>
        <v>363.67817600000001</v>
      </c>
      <c r="N78" s="75"/>
      <c r="O78" s="75"/>
      <c r="P78" s="75">
        <f>O78-N78</f>
        <v>0</v>
      </c>
      <c r="Q78" s="75"/>
      <c r="R78" s="75"/>
      <c r="S78" s="75">
        <f>R78-Q78</f>
        <v>0</v>
      </c>
      <c r="T78" s="75"/>
      <c r="U78" s="75"/>
      <c r="V78" s="75">
        <f>U78-T78</f>
        <v>0</v>
      </c>
      <c r="W78" s="75">
        <f>T78+Q78+N78+K78+H78</f>
        <v>0</v>
      </c>
      <c r="X78" s="75">
        <f>U78+R78+O78+L78+I78</f>
        <v>847.22399100000007</v>
      </c>
      <c r="Y78" s="75">
        <f>X78-W78</f>
        <v>847.22399100000007</v>
      </c>
      <c r="Z78" s="76">
        <f t="shared" si="15"/>
        <v>0</v>
      </c>
      <c r="AA78" s="76">
        <f t="shared" si="15"/>
        <v>0</v>
      </c>
      <c r="AC78" s="8"/>
    </row>
    <row r="79" spans="1:29" ht="12.75" x14ac:dyDescent="0.25">
      <c r="A79" s="77">
        <v>75</v>
      </c>
      <c r="B79" s="93" t="s">
        <v>166</v>
      </c>
      <c r="C79" s="79"/>
      <c r="D79" s="90"/>
      <c r="E79" s="81">
        <f t="shared" ref="E79:Y79" si="21">SUM(E77:E78)</f>
        <v>2696.53</v>
      </c>
      <c r="F79" s="81">
        <f t="shared" si="21"/>
        <v>2491.0710004573398</v>
      </c>
      <c r="G79" s="81">
        <f t="shared" si="21"/>
        <v>-205.45899954266019</v>
      </c>
      <c r="H79" s="95">
        <f t="shared" si="21"/>
        <v>4808.3166666666657</v>
      </c>
      <c r="I79" s="81">
        <f t="shared" si="21"/>
        <v>4966.2222673224178</v>
      </c>
      <c r="J79" s="81">
        <f t="shared" si="21"/>
        <v>157.90560065575113</v>
      </c>
      <c r="K79" s="81">
        <f t="shared" si="21"/>
        <v>9818.4828999999991</v>
      </c>
      <c r="L79" s="81">
        <f t="shared" si="21"/>
        <v>9150.6946085910786</v>
      </c>
      <c r="M79" s="81">
        <f t="shared" si="21"/>
        <v>-667.78829140892083</v>
      </c>
      <c r="N79" s="81">
        <f t="shared" si="21"/>
        <v>0</v>
      </c>
      <c r="O79" s="81">
        <f t="shared" si="21"/>
        <v>0</v>
      </c>
      <c r="P79" s="81">
        <f t="shared" si="21"/>
        <v>0</v>
      </c>
      <c r="Q79" s="81">
        <f t="shared" si="21"/>
        <v>0</v>
      </c>
      <c r="R79" s="81">
        <f t="shared" si="21"/>
        <v>0</v>
      </c>
      <c r="S79" s="81">
        <f t="shared" si="21"/>
        <v>0</v>
      </c>
      <c r="T79" s="81">
        <f t="shared" si="21"/>
        <v>0</v>
      </c>
      <c r="U79" s="81">
        <f t="shared" si="21"/>
        <v>95.820752209730671</v>
      </c>
      <c r="V79" s="81">
        <f t="shared" si="21"/>
        <v>95.820752209730671</v>
      </c>
      <c r="W79" s="81">
        <f t="shared" si="21"/>
        <v>14626.799566666665</v>
      </c>
      <c r="X79" s="81">
        <f t="shared" si="21"/>
        <v>14212.737628123228</v>
      </c>
      <c r="Y79" s="81">
        <f t="shared" si="21"/>
        <v>-414.06193854343906</v>
      </c>
      <c r="Z79" s="82">
        <f t="shared" si="15"/>
        <v>5.4243044085052503</v>
      </c>
      <c r="AA79" s="82">
        <f t="shared" si="15"/>
        <v>5.7054727165600214</v>
      </c>
      <c r="AB79" s="10">
        <f>AA79-Z79</f>
        <v>0.28116830805477111</v>
      </c>
    </row>
    <row r="80" spans="1:29" ht="21" customHeight="1" x14ac:dyDescent="0.25"/>
    <row r="81" spans="13:27" ht="21" customHeight="1" x14ac:dyDescent="0.25">
      <c r="V81" s="8"/>
      <c r="X81" s="11"/>
    </row>
    <row r="82" spans="13:27" ht="21" customHeight="1" x14ac:dyDescent="0.25">
      <c r="M82" s="12">
        <v>1</v>
      </c>
      <c r="N82" s="98" t="s">
        <v>118</v>
      </c>
      <c r="O82" s="98"/>
      <c r="P82" s="98"/>
      <c r="Q82" s="98"/>
      <c r="R82" s="98"/>
      <c r="S82" s="98"/>
      <c r="T82" s="98"/>
      <c r="U82" s="98"/>
      <c r="V82" s="98"/>
      <c r="W82" s="98"/>
      <c r="X82" s="13" t="s">
        <v>119</v>
      </c>
      <c r="Y82" s="14">
        <f>+X79/F79</f>
        <v>5.7054727165600214</v>
      </c>
    </row>
    <row r="83" spans="13:27" ht="21" customHeight="1" x14ac:dyDescent="0.25">
      <c r="M83" s="15">
        <v>2</v>
      </c>
      <c r="N83" s="98" t="s">
        <v>120</v>
      </c>
      <c r="O83" s="98"/>
      <c r="P83" s="98"/>
      <c r="Q83" s="98"/>
      <c r="R83" s="98"/>
      <c r="S83" s="98"/>
      <c r="T83" s="98"/>
      <c r="U83" s="98"/>
      <c r="V83" s="98"/>
      <c r="W83" s="98"/>
      <c r="X83" s="13" t="s">
        <v>119</v>
      </c>
      <c r="Y83" s="14">
        <f>+W79/E79</f>
        <v>5.4243044085052503</v>
      </c>
    </row>
    <row r="84" spans="13:27" ht="21" customHeight="1" x14ac:dyDescent="0.25">
      <c r="M84" s="12">
        <v>3</v>
      </c>
      <c r="N84" s="98" t="s">
        <v>121</v>
      </c>
      <c r="O84" s="98"/>
      <c r="P84" s="98"/>
      <c r="Q84" s="98"/>
      <c r="R84" s="98"/>
      <c r="S84" s="98"/>
      <c r="T84" s="98"/>
      <c r="U84" s="98"/>
      <c r="V84" s="98"/>
      <c r="W84" s="98"/>
      <c r="X84" s="13" t="s">
        <v>119</v>
      </c>
      <c r="Y84" s="16">
        <v>8.9099999999999999E-2</v>
      </c>
    </row>
    <row r="85" spans="13:27" ht="21" customHeight="1" x14ac:dyDescent="0.25">
      <c r="M85" s="15">
        <v>4</v>
      </c>
      <c r="N85" s="98" t="s">
        <v>122</v>
      </c>
      <c r="O85" s="98"/>
      <c r="P85" s="98"/>
      <c r="Q85" s="98"/>
      <c r="R85" s="98"/>
      <c r="S85" s="98"/>
      <c r="T85" s="98"/>
      <c r="U85" s="98"/>
      <c r="V85" s="98"/>
      <c r="W85" s="98"/>
      <c r="X85" s="13" t="s">
        <v>119</v>
      </c>
      <c r="Y85" s="16">
        <v>8.3900000000000002E-2</v>
      </c>
      <c r="AA85" s="10"/>
    </row>
    <row r="86" spans="13:27" ht="15.75" x14ac:dyDescent="0.25">
      <c r="M86" s="12">
        <v>5</v>
      </c>
      <c r="N86" s="98" t="s">
        <v>123</v>
      </c>
      <c r="O86" s="98"/>
      <c r="P86" s="98"/>
      <c r="Q86" s="98"/>
      <c r="R86" s="98"/>
      <c r="S86" s="98"/>
      <c r="T86" s="98"/>
      <c r="U86" s="98"/>
      <c r="V86" s="98"/>
      <c r="W86" s="98"/>
      <c r="X86" s="13" t="s">
        <v>119</v>
      </c>
      <c r="Y86" s="17">
        <f>+MIN(Y84,Y85)*100</f>
        <v>8.39</v>
      </c>
    </row>
    <row r="87" spans="13:27" ht="33.75" customHeight="1" x14ac:dyDescent="0.25">
      <c r="M87" s="18">
        <v>6</v>
      </c>
      <c r="N87" s="99" t="s">
        <v>124</v>
      </c>
      <c r="O87" s="99"/>
      <c r="P87" s="99"/>
      <c r="Q87" s="99"/>
      <c r="R87" s="99"/>
      <c r="S87" s="99"/>
      <c r="T87" s="99"/>
      <c r="U87" s="99"/>
      <c r="V87" s="99"/>
      <c r="W87" s="99"/>
      <c r="X87" s="13" t="s">
        <v>119</v>
      </c>
      <c r="Y87" s="14">
        <f>+(Y82-Y83)/(1-(Y86/100))</f>
        <v>0.30691879495117463</v>
      </c>
    </row>
    <row r="88" spans="13:27" ht="21" customHeight="1" x14ac:dyDescent="0.25">
      <c r="M88" s="12">
        <v>7</v>
      </c>
      <c r="N88" s="98" t="s">
        <v>125</v>
      </c>
      <c r="O88" s="98"/>
      <c r="P88" s="98"/>
      <c r="Q88" s="98"/>
      <c r="R88" s="98"/>
      <c r="S88" s="98"/>
      <c r="T88" s="98"/>
      <c r="U88" s="98"/>
      <c r="V88" s="98"/>
      <c r="W88" s="98"/>
      <c r="X88" s="13" t="s">
        <v>119</v>
      </c>
      <c r="Y88" s="21">
        <v>8.6999999999999994E-2</v>
      </c>
    </row>
    <row r="89" spans="13:27" ht="21" customHeight="1" x14ac:dyDescent="0.25">
      <c r="M89" s="12">
        <v>8</v>
      </c>
      <c r="N89" s="98" t="s">
        <v>126</v>
      </c>
      <c r="O89" s="98"/>
      <c r="P89" s="98"/>
      <c r="Q89" s="98"/>
      <c r="R89" s="98"/>
      <c r="S89" s="98"/>
      <c r="T89" s="98"/>
      <c r="U89" s="98"/>
      <c r="V89" s="98"/>
      <c r="W89" s="98"/>
      <c r="X89" s="13" t="s">
        <v>119</v>
      </c>
      <c r="Y89" s="17">
        <v>2324.7270723000001</v>
      </c>
    </row>
    <row r="90" spans="13:27" ht="21" customHeight="1" x14ac:dyDescent="0.25">
      <c r="M90" s="12">
        <v>9</v>
      </c>
      <c r="N90" s="98" t="s">
        <v>127</v>
      </c>
      <c r="O90" s="98"/>
      <c r="P90" s="98"/>
      <c r="Q90" s="98"/>
      <c r="R90" s="98"/>
      <c r="S90" s="98"/>
      <c r="T90" s="98"/>
      <c r="U90" s="98"/>
      <c r="V90" s="98"/>
      <c r="W90" s="98"/>
      <c r="X90" s="13" t="s">
        <v>119</v>
      </c>
      <c r="Y90" s="17">
        <f>+Y89*Y87</f>
        <v>713.5024316206883</v>
      </c>
    </row>
    <row r="91" spans="13:27" ht="21" customHeight="1" x14ac:dyDescent="0.25">
      <c r="M91" s="12">
        <v>10</v>
      </c>
      <c r="N91" s="98" t="s">
        <v>128</v>
      </c>
      <c r="O91" s="98"/>
      <c r="P91" s="98"/>
      <c r="Q91" s="98"/>
      <c r="R91" s="98"/>
      <c r="S91" s="98"/>
      <c r="T91" s="98"/>
      <c r="U91" s="98"/>
      <c r="V91" s="98"/>
      <c r="W91" s="98"/>
      <c r="X91" s="13" t="s">
        <v>119</v>
      </c>
      <c r="Y91" s="17">
        <f>+Y79</f>
        <v>-414.06193854343906</v>
      </c>
    </row>
    <row r="92" spans="13:27" ht="21" customHeight="1" x14ac:dyDescent="0.25">
      <c r="M92" s="12">
        <v>11</v>
      </c>
      <c r="N92" s="98" t="s">
        <v>129</v>
      </c>
      <c r="O92" s="98"/>
      <c r="P92" s="98"/>
      <c r="Q92" s="98"/>
      <c r="R92" s="98"/>
      <c r="S92" s="98"/>
      <c r="T92" s="98"/>
      <c r="U92" s="98"/>
      <c r="V92" s="98"/>
      <c r="W92" s="98"/>
      <c r="X92" s="13" t="s">
        <v>119</v>
      </c>
      <c r="Y92" s="17">
        <f>+F79</f>
        <v>2491.0710004573398</v>
      </c>
    </row>
    <row r="93" spans="13:27" ht="20.100000000000001" customHeight="1" x14ac:dyDescent="0.25">
      <c r="M93" s="12">
        <v>12</v>
      </c>
      <c r="N93" s="98" t="s">
        <v>130</v>
      </c>
      <c r="O93" s="98"/>
      <c r="P93" s="98"/>
      <c r="Q93" s="98"/>
      <c r="R93" s="98"/>
      <c r="S93" s="98"/>
      <c r="T93" s="98"/>
      <c r="U93" s="98"/>
      <c r="V93" s="98"/>
      <c r="W93" s="98"/>
      <c r="X93" s="13" t="s">
        <v>119</v>
      </c>
      <c r="Y93" s="17">
        <f>+Y89/(1-Y88)</f>
        <v>2546.250900657174</v>
      </c>
    </row>
    <row r="94" spans="13:27" ht="20.100000000000001" customHeight="1" x14ac:dyDescent="0.25">
      <c r="M94" s="12">
        <v>13</v>
      </c>
      <c r="N94" s="98" t="s">
        <v>131</v>
      </c>
      <c r="O94" s="98"/>
      <c r="P94" s="98"/>
      <c r="Q94" s="98"/>
      <c r="R94" s="98"/>
      <c r="S94" s="98"/>
      <c r="T94" s="98"/>
      <c r="U94" s="98"/>
      <c r="V94" s="98"/>
      <c r="W94" s="98"/>
      <c r="X94" s="13" t="s">
        <v>119</v>
      </c>
      <c r="Y94" s="17">
        <f>+Y89/(1-Y85)</f>
        <v>2537.6346166357384</v>
      </c>
    </row>
    <row r="95" spans="13:27" ht="20.100000000000001" customHeight="1" x14ac:dyDescent="0.25">
      <c r="M95" s="12">
        <v>14</v>
      </c>
      <c r="N95" s="98" t="s">
        <v>132</v>
      </c>
      <c r="O95" s="98"/>
      <c r="P95" s="98"/>
      <c r="Q95" s="98"/>
      <c r="R95" s="98"/>
      <c r="S95" s="98"/>
      <c r="T95" s="98"/>
      <c r="U95" s="98"/>
      <c r="V95" s="98"/>
      <c r="W95" s="98"/>
      <c r="X95" s="13" t="s">
        <v>119</v>
      </c>
      <c r="Y95" s="17">
        <f>+MIN(Y93,Y94,Y92)</f>
        <v>2491.0710004573398</v>
      </c>
    </row>
    <row r="96" spans="13:27" ht="20.100000000000001" customHeight="1" x14ac:dyDescent="0.25">
      <c r="M96" s="12">
        <v>15</v>
      </c>
      <c r="N96" s="98" t="s">
        <v>133</v>
      </c>
      <c r="O96" s="98"/>
      <c r="P96" s="98"/>
      <c r="Q96" s="98"/>
      <c r="R96" s="98"/>
      <c r="S96" s="98"/>
      <c r="T96" s="98"/>
      <c r="U96" s="98"/>
      <c r="V96" s="98"/>
      <c r="W96" s="98"/>
      <c r="X96" s="13" t="s">
        <v>119</v>
      </c>
      <c r="Y96" s="17">
        <f>+Y95*Y82</f>
        <v>14212.737628123228</v>
      </c>
    </row>
    <row r="97" spans="13:25" ht="20.100000000000001" customHeight="1" x14ac:dyDescent="0.25">
      <c r="M97" s="12">
        <v>16</v>
      </c>
      <c r="N97" s="98" t="s">
        <v>134</v>
      </c>
      <c r="O97" s="98"/>
      <c r="P97" s="98"/>
      <c r="Q97" s="98"/>
      <c r="R97" s="98"/>
      <c r="S97" s="98"/>
      <c r="T97" s="98"/>
      <c r="U97" s="98"/>
      <c r="V97" s="98"/>
      <c r="W97" s="98"/>
      <c r="X97" s="13" t="s">
        <v>119</v>
      </c>
      <c r="Y97" s="17">
        <f>+Y96-W79</f>
        <v>-414.06193854343655</v>
      </c>
    </row>
    <row r="98" spans="13:25" ht="20.100000000000001" customHeight="1" x14ac:dyDescent="0.25">
      <c r="M98" s="18">
        <v>17</v>
      </c>
      <c r="N98" s="99" t="s">
        <v>135</v>
      </c>
      <c r="O98" s="99"/>
      <c r="P98" s="99"/>
      <c r="Q98" s="99"/>
      <c r="R98" s="99"/>
      <c r="S98" s="99"/>
      <c r="T98" s="99"/>
      <c r="U98" s="99"/>
      <c r="V98" s="99"/>
      <c r="W98" s="99"/>
      <c r="X98" s="13" t="s">
        <v>119</v>
      </c>
      <c r="Y98" s="14">
        <f>+Y97/Y89</f>
        <v>-0.17811206462777532</v>
      </c>
    </row>
    <row r="99" spans="13:25" ht="20.100000000000001" customHeight="1" x14ac:dyDescent="0.25">
      <c r="M99" s="12">
        <v>18</v>
      </c>
      <c r="N99" s="98" t="s">
        <v>136</v>
      </c>
      <c r="O99" s="98"/>
      <c r="P99" s="98"/>
      <c r="Q99" s="98"/>
      <c r="R99" s="98"/>
      <c r="S99" s="98"/>
      <c r="T99" s="98"/>
      <c r="U99" s="98"/>
      <c r="V99" s="98"/>
      <c r="W99" s="98"/>
      <c r="X99" s="13" t="s">
        <v>119</v>
      </c>
      <c r="Y99" s="14">
        <v>0.4</v>
      </c>
    </row>
  </sheetData>
  <autoFilter ref="B1:B87" xr:uid="{C5B8D530-EFD7-4D59-94AE-B2D14E7A03B9}"/>
  <mergeCells count="33">
    <mergeCell ref="C16:C18"/>
    <mergeCell ref="C21:C22"/>
    <mergeCell ref="A1:AA1"/>
    <mergeCell ref="A2:A4"/>
    <mergeCell ref="B2:B4"/>
    <mergeCell ref="C2:C4"/>
    <mergeCell ref="D2:D4"/>
    <mergeCell ref="E2:G3"/>
    <mergeCell ref="H2:Y2"/>
    <mergeCell ref="H3:J3"/>
    <mergeCell ref="K3:M3"/>
    <mergeCell ref="N3:P3"/>
    <mergeCell ref="Q3:S3"/>
    <mergeCell ref="T3:V3"/>
    <mergeCell ref="W3:Y3"/>
    <mergeCell ref="N82:W82"/>
    <mergeCell ref="N83:W83"/>
    <mergeCell ref="N84:W84"/>
    <mergeCell ref="N85:W85"/>
    <mergeCell ref="N86:W86"/>
    <mergeCell ref="N87:W87"/>
    <mergeCell ref="N88:W88"/>
    <mergeCell ref="N89:W89"/>
    <mergeCell ref="N90:W90"/>
    <mergeCell ref="N91:W91"/>
    <mergeCell ref="N97:W97"/>
    <mergeCell ref="N98:W98"/>
    <mergeCell ref="N99:W99"/>
    <mergeCell ref="N92:W92"/>
    <mergeCell ref="N93:W93"/>
    <mergeCell ref="N94:W94"/>
    <mergeCell ref="N95:W95"/>
    <mergeCell ref="N96:W96"/>
  </mergeCells>
  <printOptions horizontalCentered="1"/>
  <pageMargins left="0.27559055118110237" right="0.27559055118110237" top="0.19685039370078741" bottom="0.19685039370078741" header="0.19685039370078741" footer="0.19685039370078741"/>
  <pageSetup paperSize="5" scale="5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BD751-97A5-458B-B66D-625ABF1A9419}">
  <dimension ref="A1:AC99"/>
  <sheetViews>
    <sheetView showGridLines="0" view="pageBreakPreview" zoomScale="60" zoomScaleNormal="85" workbookViewId="0">
      <pane ySplit="4" topLeftCell="A62" activePane="bottomLeft" state="frozen"/>
      <selection activeCell="V32" sqref="V32"/>
      <selection pane="bottomLeft" activeCell="V32" sqref="V32"/>
    </sheetView>
  </sheetViews>
  <sheetFormatPr defaultRowHeight="12" x14ac:dyDescent="0.25"/>
  <cols>
    <col min="1" max="1" width="6.7109375" style="7" customWidth="1"/>
    <col min="2" max="2" width="26" style="7" customWidth="1"/>
    <col min="3" max="3" width="6.7109375" style="7" customWidth="1"/>
    <col min="4" max="4" width="8" style="7" bestFit="1" customWidth="1"/>
    <col min="5" max="5" width="11.42578125" style="7" customWidth="1"/>
    <col min="6" max="6" width="12.5703125" style="7" customWidth="1"/>
    <col min="7" max="7" width="10.42578125" style="7" customWidth="1"/>
    <col min="8" max="8" width="13" style="7" bestFit="1" customWidth="1"/>
    <col min="9" max="9" width="9.42578125" style="7" customWidth="1"/>
    <col min="10" max="11" width="10.5703125" style="7" customWidth="1"/>
    <col min="12" max="13" width="11.28515625" style="7" customWidth="1"/>
    <col min="14" max="15" width="8" style="7" bestFit="1" customWidth="1"/>
    <col min="16" max="16" width="10.7109375" style="7" customWidth="1"/>
    <col min="17" max="17" width="6.28515625" style="7" customWidth="1"/>
    <col min="18" max="18" width="8" style="7" bestFit="1" customWidth="1"/>
    <col min="19" max="19" width="9.28515625" style="7" customWidth="1"/>
    <col min="20" max="20" width="7.42578125" style="7" customWidth="1"/>
    <col min="21" max="21" width="9.7109375" style="7" customWidth="1"/>
    <col min="22" max="22" width="11.28515625" style="7" customWidth="1"/>
    <col min="23" max="23" width="13.42578125" style="7" customWidth="1"/>
    <col min="24" max="24" width="14.140625" style="7" bestFit="1" customWidth="1"/>
    <col min="25" max="25" width="12" style="7" customWidth="1"/>
    <col min="26" max="26" width="7.85546875" style="7" customWidth="1"/>
    <col min="27" max="27" width="8" style="7" customWidth="1"/>
    <col min="28" max="30" width="6.7109375" style="7" customWidth="1"/>
    <col min="31" max="256" width="9.140625" style="7"/>
    <col min="257" max="257" width="6.7109375" style="7" customWidth="1"/>
    <col min="258" max="258" width="26" style="7" customWidth="1"/>
    <col min="259" max="260" width="6.7109375" style="7" customWidth="1"/>
    <col min="261" max="261" width="10.42578125" style="7" customWidth="1"/>
    <col min="262" max="262" width="9.42578125" style="7" customWidth="1"/>
    <col min="263" max="263" width="10.42578125" style="7" customWidth="1"/>
    <col min="264" max="264" width="9.42578125" style="7" bestFit="1" customWidth="1"/>
    <col min="265" max="265" width="9.42578125" style="7" customWidth="1"/>
    <col min="266" max="267" width="10.5703125" style="7" customWidth="1"/>
    <col min="268" max="269" width="11.28515625" style="7" customWidth="1"/>
    <col min="270" max="270" width="9.42578125" style="7" customWidth="1"/>
    <col min="271" max="271" width="10" style="7" customWidth="1"/>
    <col min="272" max="272" width="10.7109375" style="7" customWidth="1"/>
    <col min="273" max="273" width="6.7109375" style="7" customWidth="1"/>
    <col min="274" max="274" width="9.140625" style="7"/>
    <col min="275" max="275" width="9.5703125" style="7" customWidth="1"/>
    <col min="276" max="276" width="9" style="7" customWidth="1"/>
    <col min="277" max="277" width="11.140625" style="7" customWidth="1"/>
    <col min="278" max="278" width="11.28515625" style="7" customWidth="1"/>
    <col min="279" max="279" width="10.42578125" style="7" customWidth="1"/>
    <col min="280" max="280" width="11.85546875" style="7" customWidth="1"/>
    <col min="281" max="281" width="11" style="7" customWidth="1"/>
    <col min="282" max="282" width="7.85546875" style="7" customWidth="1"/>
    <col min="283" max="283" width="8" style="7" customWidth="1"/>
    <col min="284" max="286" width="6.7109375" style="7" customWidth="1"/>
    <col min="287" max="512" width="9.140625" style="7"/>
    <col min="513" max="513" width="6.7109375" style="7" customWidth="1"/>
    <col min="514" max="514" width="26" style="7" customWidth="1"/>
    <col min="515" max="516" width="6.7109375" style="7" customWidth="1"/>
    <col min="517" max="517" width="10.42578125" style="7" customWidth="1"/>
    <col min="518" max="518" width="9.42578125" style="7" customWidth="1"/>
    <col min="519" max="519" width="10.42578125" style="7" customWidth="1"/>
    <col min="520" max="520" width="9.42578125" style="7" bestFit="1" customWidth="1"/>
    <col min="521" max="521" width="9.42578125" style="7" customWidth="1"/>
    <col min="522" max="523" width="10.5703125" style="7" customWidth="1"/>
    <col min="524" max="525" width="11.28515625" style="7" customWidth="1"/>
    <col min="526" max="526" width="9.42578125" style="7" customWidth="1"/>
    <col min="527" max="527" width="10" style="7" customWidth="1"/>
    <col min="528" max="528" width="10.7109375" style="7" customWidth="1"/>
    <col min="529" max="529" width="6.7109375" style="7" customWidth="1"/>
    <col min="530" max="530" width="9.140625" style="7"/>
    <col min="531" max="531" width="9.5703125" style="7" customWidth="1"/>
    <col min="532" max="532" width="9" style="7" customWidth="1"/>
    <col min="533" max="533" width="11.140625" style="7" customWidth="1"/>
    <col min="534" max="534" width="11.28515625" style="7" customWidth="1"/>
    <col min="535" max="535" width="10.42578125" style="7" customWidth="1"/>
    <col min="536" max="536" width="11.85546875" style="7" customWidth="1"/>
    <col min="537" max="537" width="11" style="7" customWidth="1"/>
    <col min="538" max="538" width="7.85546875" style="7" customWidth="1"/>
    <col min="539" max="539" width="8" style="7" customWidth="1"/>
    <col min="540" max="542" width="6.7109375" style="7" customWidth="1"/>
    <col min="543" max="768" width="9.140625" style="7"/>
    <col min="769" max="769" width="6.7109375" style="7" customWidth="1"/>
    <col min="770" max="770" width="26" style="7" customWidth="1"/>
    <col min="771" max="772" width="6.7109375" style="7" customWidth="1"/>
    <col min="773" max="773" width="10.42578125" style="7" customWidth="1"/>
    <col min="774" max="774" width="9.42578125" style="7" customWidth="1"/>
    <col min="775" max="775" width="10.42578125" style="7" customWidth="1"/>
    <col min="776" max="776" width="9.42578125" style="7" bestFit="1" customWidth="1"/>
    <col min="777" max="777" width="9.42578125" style="7" customWidth="1"/>
    <col min="778" max="779" width="10.5703125" style="7" customWidth="1"/>
    <col min="780" max="781" width="11.28515625" style="7" customWidth="1"/>
    <col min="782" max="782" width="9.42578125" style="7" customWidth="1"/>
    <col min="783" max="783" width="10" style="7" customWidth="1"/>
    <col min="784" max="784" width="10.7109375" style="7" customWidth="1"/>
    <col min="785" max="785" width="6.7109375" style="7" customWidth="1"/>
    <col min="786" max="786" width="9.140625" style="7"/>
    <col min="787" max="787" width="9.5703125" style="7" customWidth="1"/>
    <col min="788" max="788" width="9" style="7" customWidth="1"/>
    <col min="789" max="789" width="11.140625" style="7" customWidth="1"/>
    <col min="790" max="790" width="11.28515625" style="7" customWidth="1"/>
    <col min="791" max="791" width="10.42578125" style="7" customWidth="1"/>
    <col min="792" max="792" width="11.85546875" style="7" customWidth="1"/>
    <col min="793" max="793" width="11" style="7" customWidth="1"/>
    <col min="794" max="794" width="7.85546875" style="7" customWidth="1"/>
    <col min="795" max="795" width="8" style="7" customWidth="1"/>
    <col min="796" max="798" width="6.7109375" style="7" customWidth="1"/>
    <col min="799" max="1024" width="9.140625" style="7"/>
    <col min="1025" max="1025" width="6.7109375" style="7" customWidth="1"/>
    <col min="1026" max="1026" width="26" style="7" customWidth="1"/>
    <col min="1027" max="1028" width="6.7109375" style="7" customWidth="1"/>
    <col min="1029" max="1029" width="10.42578125" style="7" customWidth="1"/>
    <col min="1030" max="1030" width="9.42578125" style="7" customWidth="1"/>
    <col min="1031" max="1031" width="10.42578125" style="7" customWidth="1"/>
    <col min="1032" max="1032" width="9.42578125" style="7" bestFit="1" customWidth="1"/>
    <col min="1033" max="1033" width="9.42578125" style="7" customWidth="1"/>
    <col min="1034" max="1035" width="10.5703125" style="7" customWidth="1"/>
    <col min="1036" max="1037" width="11.28515625" style="7" customWidth="1"/>
    <col min="1038" max="1038" width="9.42578125" style="7" customWidth="1"/>
    <col min="1039" max="1039" width="10" style="7" customWidth="1"/>
    <col min="1040" max="1040" width="10.7109375" style="7" customWidth="1"/>
    <col min="1041" max="1041" width="6.7109375" style="7" customWidth="1"/>
    <col min="1042" max="1042" width="9.140625" style="7"/>
    <col min="1043" max="1043" width="9.5703125" style="7" customWidth="1"/>
    <col min="1044" max="1044" width="9" style="7" customWidth="1"/>
    <col min="1045" max="1045" width="11.140625" style="7" customWidth="1"/>
    <col min="1046" max="1046" width="11.28515625" style="7" customWidth="1"/>
    <col min="1047" max="1047" width="10.42578125" style="7" customWidth="1"/>
    <col min="1048" max="1048" width="11.85546875" style="7" customWidth="1"/>
    <col min="1049" max="1049" width="11" style="7" customWidth="1"/>
    <col min="1050" max="1050" width="7.85546875" style="7" customWidth="1"/>
    <col min="1051" max="1051" width="8" style="7" customWidth="1"/>
    <col min="1052" max="1054" width="6.7109375" style="7" customWidth="1"/>
    <col min="1055" max="1280" width="9.140625" style="7"/>
    <col min="1281" max="1281" width="6.7109375" style="7" customWidth="1"/>
    <col min="1282" max="1282" width="26" style="7" customWidth="1"/>
    <col min="1283" max="1284" width="6.7109375" style="7" customWidth="1"/>
    <col min="1285" max="1285" width="10.42578125" style="7" customWidth="1"/>
    <col min="1286" max="1286" width="9.42578125" style="7" customWidth="1"/>
    <col min="1287" max="1287" width="10.42578125" style="7" customWidth="1"/>
    <col min="1288" max="1288" width="9.42578125" style="7" bestFit="1" customWidth="1"/>
    <col min="1289" max="1289" width="9.42578125" style="7" customWidth="1"/>
    <col min="1290" max="1291" width="10.5703125" style="7" customWidth="1"/>
    <col min="1292" max="1293" width="11.28515625" style="7" customWidth="1"/>
    <col min="1294" max="1294" width="9.42578125" style="7" customWidth="1"/>
    <col min="1295" max="1295" width="10" style="7" customWidth="1"/>
    <col min="1296" max="1296" width="10.7109375" style="7" customWidth="1"/>
    <col min="1297" max="1297" width="6.7109375" style="7" customWidth="1"/>
    <col min="1298" max="1298" width="9.140625" style="7"/>
    <col min="1299" max="1299" width="9.5703125" style="7" customWidth="1"/>
    <col min="1300" max="1300" width="9" style="7" customWidth="1"/>
    <col min="1301" max="1301" width="11.140625" style="7" customWidth="1"/>
    <col min="1302" max="1302" width="11.28515625" style="7" customWidth="1"/>
    <col min="1303" max="1303" width="10.42578125" style="7" customWidth="1"/>
    <col min="1304" max="1304" width="11.85546875" style="7" customWidth="1"/>
    <col min="1305" max="1305" width="11" style="7" customWidth="1"/>
    <col min="1306" max="1306" width="7.85546875" style="7" customWidth="1"/>
    <col min="1307" max="1307" width="8" style="7" customWidth="1"/>
    <col min="1308" max="1310" width="6.7109375" style="7" customWidth="1"/>
    <col min="1311" max="1536" width="9.140625" style="7"/>
    <col min="1537" max="1537" width="6.7109375" style="7" customWidth="1"/>
    <col min="1538" max="1538" width="26" style="7" customWidth="1"/>
    <col min="1539" max="1540" width="6.7109375" style="7" customWidth="1"/>
    <col min="1541" max="1541" width="10.42578125" style="7" customWidth="1"/>
    <col min="1542" max="1542" width="9.42578125" style="7" customWidth="1"/>
    <col min="1543" max="1543" width="10.42578125" style="7" customWidth="1"/>
    <col min="1544" max="1544" width="9.42578125" style="7" bestFit="1" customWidth="1"/>
    <col min="1545" max="1545" width="9.42578125" style="7" customWidth="1"/>
    <col min="1546" max="1547" width="10.5703125" style="7" customWidth="1"/>
    <col min="1548" max="1549" width="11.28515625" style="7" customWidth="1"/>
    <col min="1550" max="1550" width="9.42578125" style="7" customWidth="1"/>
    <col min="1551" max="1551" width="10" style="7" customWidth="1"/>
    <col min="1552" max="1552" width="10.7109375" style="7" customWidth="1"/>
    <col min="1553" max="1553" width="6.7109375" style="7" customWidth="1"/>
    <col min="1554" max="1554" width="9.140625" style="7"/>
    <col min="1555" max="1555" width="9.5703125" style="7" customWidth="1"/>
    <col min="1556" max="1556" width="9" style="7" customWidth="1"/>
    <col min="1557" max="1557" width="11.140625" style="7" customWidth="1"/>
    <col min="1558" max="1558" width="11.28515625" style="7" customWidth="1"/>
    <col min="1559" max="1559" width="10.42578125" style="7" customWidth="1"/>
    <col min="1560" max="1560" width="11.85546875" style="7" customWidth="1"/>
    <col min="1561" max="1561" width="11" style="7" customWidth="1"/>
    <col min="1562" max="1562" width="7.85546875" style="7" customWidth="1"/>
    <col min="1563" max="1563" width="8" style="7" customWidth="1"/>
    <col min="1564" max="1566" width="6.7109375" style="7" customWidth="1"/>
    <col min="1567" max="1792" width="9.140625" style="7"/>
    <col min="1793" max="1793" width="6.7109375" style="7" customWidth="1"/>
    <col min="1794" max="1794" width="26" style="7" customWidth="1"/>
    <col min="1795" max="1796" width="6.7109375" style="7" customWidth="1"/>
    <col min="1797" max="1797" width="10.42578125" style="7" customWidth="1"/>
    <col min="1798" max="1798" width="9.42578125" style="7" customWidth="1"/>
    <col min="1799" max="1799" width="10.42578125" style="7" customWidth="1"/>
    <col min="1800" max="1800" width="9.42578125" style="7" bestFit="1" customWidth="1"/>
    <col min="1801" max="1801" width="9.42578125" style="7" customWidth="1"/>
    <col min="1802" max="1803" width="10.5703125" style="7" customWidth="1"/>
    <col min="1804" max="1805" width="11.28515625" style="7" customWidth="1"/>
    <col min="1806" max="1806" width="9.42578125" style="7" customWidth="1"/>
    <col min="1807" max="1807" width="10" style="7" customWidth="1"/>
    <col min="1808" max="1808" width="10.7109375" style="7" customWidth="1"/>
    <col min="1809" max="1809" width="6.7109375" style="7" customWidth="1"/>
    <col min="1810" max="1810" width="9.140625" style="7"/>
    <col min="1811" max="1811" width="9.5703125" style="7" customWidth="1"/>
    <col min="1812" max="1812" width="9" style="7" customWidth="1"/>
    <col min="1813" max="1813" width="11.140625" style="7" customWidth="1"/>
    <col min="1814" max="1814" width="11.28515625" style="7" customWidth="1"/>
    <col min="1815" max="1815" width="10.42578125" style="7" customWidth="1"/>
    <col min="1816" max="1816" width="11.85546875" style="7" customWidth="1"/>
    <col min="1817" max="1817" width="11" style="7" customWidth="1"/>
    <col min="1818" max="1818" width="7.85546875" style="7" customWidth="1"/>
    <col min="1819" max="1819" width="8" style="7" customWidth="1"/>
    <col min="1820" max="1822" width="6.7109375" style="7" customWidth="1"/>
    <col min="1823" max="2048" width="9.140625" style="7"/>
    <col min="2049" max="2049" width="6.7109375" style="7" customWidth="1"/>
    <col min="2050" max="2050" width="26" style="7" customWidth="1"/>
    <col min="2051" max="2052" width="6.7109375" style="7" customWidth="1"/>
    <col min="2053" max="2053" width="10.42578125" style="7" customWidth="1"/>
    <col min="2054" max="2054" width="9.42578125" style="7" customWidth="1"/>
    <col min="2055" max="2055" width="10.42578125" style="7" customWidth="1"/>
    <col min="2056" max="2056" width="9.42578125" style="7" bestFit="1" customWidth="1"/>
    <col min="2057" max="2057" width="9.42578125" style="7" customWidth="1"/>
    <col min="2058" max="2059" width="10.5703125" style="7" customWidth="1"/>
    <col min="2060" max="2061" width="11.28515625" style="7" customWidth="1"/>
    <col min="2062" max="2062" width="9.42578125" style="7" customWidth="1"/>
    <col min="2063" max="2063" width="10" style="7" customWidth="1"/>
    <col min="2064" max="2064" width="10.7109375" style="7" customWidth="1"/>
    <col min="2065" max="2065" width="6.7109375" style="7" customWidth="1"/>
    <col min="2066" max="2066" width="9.140625" style="7"/>
    <col min="2067" max="2067" width="9.5703125" style="7" customWidth="1"/>
    <col min="2068" max="2068" width="9" style="7" customWidth="1"/>
    <col min="2069" max="2069" width="11.140625" style="7" customWidth="1"/>
    <col min="2070" max="2070" width="11.28515625" style="7" customWidth="1"/>
    <col min="2071" max="2071" width="10.42578125" style="7" customWidth="1"/>
    <col min="2072" max="2072" width="11.85546875" style="7" customWidth="1"/>
    <col min="2073" max="2073" width="11" style="7" customWidth="1"/>
    <col min="2074" max="2074" width="7.85546875" style="7" customWidth="1"/>
    <col min="2075" max="2075" width="8" style="7" customWidth="1"/>
    <col min="2076" max="2078" width="6.7109375" style="7" customWidth="1"/>
    <col min="2079" max="2304" width="9.140625" style="7"/>
    <col min="2305" max="2305" width="6.7109375" style="7" customWidth="1"/>
    <col min="2306" max="2306" width="26" style="7" customWidth="1"/>
    <col min="2307" max="2308" width="6.7109375" style="7" customWidth="1"/>
    <col min="2309" max="2309" width="10.42578125" style="7" customWidth="1"/>
    <col min="2310" max="2310" width="9.42578125" style="7" customWidth="1"/>
    <col min="2311" max="2311" width="10.42578125" style="7" customWidth="1"/>
    <col min="2312" max="2312" width="9.42578125" style="7" bestFit="1" customWidth="1"/>
    <col min="2313" max="2313" width="9.42578125" style="7" customWidth="1"/>
    <col min="2314" max="2315" width="10.5703125" style="7" customWidth="1"/>
    <col min="2316" max="2317" width="11.28515625" style="7" customWidth="1"/>
    <col min="2318" max="2318" width="9.42578125" style="7" customWidth="1"/>
    <col min="2319" max="2319" width="10" style="7" customWidth="1"/>
    <col min="2320" max="2320" width="10.7109375" style="7" customWidth="1"/>
    <col min="2321" max="2321" width="6.7109375" style="7" customWidth="1"/>
    <col min="2322" max="2322" width="9.140625" style="7"/>
    <col min="2323" max="2323" width="9.5703125" style="7" customWidth="1"/>
    <col min="2324" max="2324" width="9" style="7" customWidth="1"/>
    <col min="2325" max="2325" width="11.140625" style="7" customWidth="1"/>
    <col min="2326" max="2326" width="11.28515625" style="7" customWidth="1"/>
    <col min="2327" max="2327" width="10.42578125" style="7" customWidth="1"/>
    <col min="2328" max="2328" width="11.85546875" style="7" customWidth="1"/>
    <col min="2329" max="2329" width="11" style="7" customWidth="1"/>
    <col min="2330" max="2330" width="7.85546875" style="7" customWidth="1"/>
    <col min="2331" max="2331" width="8" style="7" customWidth="1"/>
    <col min="2332" max="2334" width="6.7109375" style="7" customWidth="1"/>
    <col min="2335" max="2560" width="9.140625" style="7"/>
    <col min="2561" max="2561" width="6.7109375" style="7" customWidth="1"/>
    <col min="2562" max="2562" width="26" style="7" customWidth="1"/>
    <col min="2563" max="2564" width="6.7109375" style="7" customWidth="1"/>
    <col min="2565" max="2565" width="10.42578125" style="7" customWidth="1"/>
    <col min="2566" max="2566" width="9.42578125" style="7" customWidth="1"/>
    <col min="2567" max="2567" width="10.42578125" style="7" customWidth="1"/>
    <col min="2568" max="2568" width="9.42578125" style="7" bestFit="1" customWidth="1"/>
    <col min="2569" max="2569" width="9.42578125" style="7" customWidth="1"/>
    <col min="2570" max="2571" width="10.5703125" style="7" customWidth="1"/>
    <col min="2572" max="2573" width="11.28515625" style="7" customWidth="1"/>
    <col min="2574" max="2574" width="9.42578125" style="7" customWidth="1"/>
    <col min="2575" max="2575" width="10" style="7" customWidth="1"/>
    <col min="2576" max="2576" width="10.7109375" style="7" customWidth="1"/>
    <col min="2577" max="2577" width="6.7109375" style="7" customWidth="1"/>
    <col min="2578" max="2578" width="9.140625" style="7"/>
    <col min="2579" max="2579" width="9.5703125" style="7" customWidth="1"/>
    <col min="2580" max="2580" width="9" style="7" customWidth="1"/>
    <col min="2581" max="2581" width="11.140625" style="7" customWidth="1"/>
    <col min="2582" max="2582" width="11.28515625" style="7" customWidth="1"/>
    <col min="2583" max="2583" width="10.42578125" style="7" customWidth="1"/>
    <col min="2584" max="2584" width="11.85546875" style="7" customWidth="1"/>
    <col min="2585" max="2585" width="11" style="7" customWidth="1"/>
    <col min="2586" max="2586" width="7.85546875" style="7" customWidth="1"/>
    <col min="2587" max="2587" width="8" style="7" customWidth="1"/>
    <col min="2588" max="2590" width="6.7109375" style="7" customWidth="1"/>
    <col min="2591" max="2816" width="9.140625" style="7"/>
    <col min="2817" max="2817" width="6.7109375" style="7" customWidth="1"/>
    <col min="2818" max="2818" width="26" style="7" customWidth="1"/>
    <col min="2819" max="2820" width="6.7109375" style="7" customWidth="1"/>
    <col min="2821" max="2821" width="10.42578125" style="7" customWidth="1"/>
    <col min="2822" max="2822" width="9.42578125" style="7" customWidth="1"/>
    <col min="2823" max="2823" width="10.42578125" style="7" customWidth="1"/>
    <col min="2824" max="2824" width="9.42578125" style="7" bestFit="1" customWidth="1"/>
    <col min="2825" max="2825" width="9.42578125" style="7" customWidth="1"/>
    <col min="2826" max="2827" width="10.5703125" style="7" customWidth="1"/>
    <col min="2828" max="2829" width="11.28515625" style="7" customWidth="1"/>
    <col min="2830" max="2830" width="9.42578125" style="7" customWidth="1"/>
    <col min="2831" max="2831" width="10" style="7" customWidth="1"/>
    <col min="2832" max="2832" width="10.7109375" style="7" customWidth="1"/>
    <col min="2833" max="2833" width="6.7109375" style="7" customWidth="1"/>
    <col min="2834" max="2834" width="9.140625" style="7"/>
    <col min="2835" max="2835" width="9.5703125" style="7" customWidth="1"/>
    <col min="2836" max="2836" width="9" style="7" customWidth="1"/>
    <col min="2837" max="2837" width="11.140625" style="7" customWidth="1"/>
    <col min="2838" max="2838" width="11.28515625" style="7" customWidth="1"/>
    <col min="2839" max="2839" width="10.42578125" style="7" customWidth="1"/>
    <col min="2840" max="2840" width="11.85546875" style="7" customWidth="1"/>
    <col min="2841" max="2841" width="11" style="7" customWidth="1"/>
    <col min="2842" max="2842" width="7.85546875" style="7" customWidth="1"/>
    <col min="2843" max="2843" width="8" style="7" customWidth="1"/>
    <col min="2844" max="2846" width="6.7109375" style="7" customWidth="1"/>
    <col min="2847" max="3072" width="9.140625" style="7"/>
    <col min="3073" max="3073" width="6.7109375" style="7" customWidth="1"/>
    <col min="3074" max="3074" width="26" style="7" customWidth="1"/>
    <col min="3075" max="3076" width="6.7109375" style="7" customWidth="1"/>
    <col min="3077" max="3077" width="10.42578125" style="7" customWidth="1"/>
    <col min="3078" max="3078" width="9.42578125" style="7" customWidth="1"/>
    <col min="3079" max="3079" width="10.42578125" style="7" customWidth="1"/>
    <col min="3080" max="3080" width="9.42578125" style="7" bestFit="1" customWidth="1"/>
    <col min="3081" max="3081" width="9.42578125" style="7" customWidth="1"/>
    <col min="3082" max="3083" width="10.5703125" style="7" customWidth="1"/>
    <col min="3084" max="3085" width="11.28515625" style="7" customWidth="1"/>
    <col min="3086" max="3086" width="9.42578125" style="7" customWidth="1"/>
    <col min="3087" max="3087" width="10" style="7" customWidth="1"/>
    <col min="3088" max="3088" width="10.7109375" style="7" customWidth="1"/>
    <col min="3089" max="3089" width="6.7109375" style="7" customWidth="1"/>
    <col min="3090" max="3090" width="9.140625" style="7"/>
    <col min="3091" max="3091" width="9.5703125" style="7" customWidth="1"/>
    <col min="3092" max="3092" width="9" style="7" customWidth="1"/>
    <col min="3093" max="3093" width="11.140625" style="7" customWidth="1"/>
    <col min="3094" max="3094" width="11.28515625" style="7" customWidth="1"/>
    <col min="3095" max="3095" width="10.42578125" style="7" customWidth="1"/>
    <col min="3096" max="3096" width="11.85546875" style="7" customWidth="1"/>
    <col min="3097" max="3097" width="11" style="7" customWidth="1"/>
    <col min="3098" max="3098" width="7.85546875" style="7" customWidth="1"/>
    <col min="3099" max="3099" width="8" style="7" customWidth="1"/>
    <col min="3100" max="3102" width="6.7109375" style="7" customWidth="1"/>
    <col min="3103" max="3328" width="9.140625" style="7"/>
    <col min="3329" max="3329" width="6.7109375" style="7" customWidth="1"/>
    <col min="3330" max="3330" width="26" style="7" customWidth="1"/>
    <col min="3331" max="3332" width="6.7109375" style="7" customWidth="1"/>
    <col min="3333" max="3333" width="10.42578125" style="7" customWidth="1"/>
    <col min="3334" max="3334" width="9.42578125" style="7" customWidth="1"/>
    <col min="3335" max="3335" width="10.42578125" style="7" customWidth="1"/>
    <col min="3336" max="3336" width="9.42578125" style="7" bestFit="1" customWidth="1"/>
    <col min="3337" max="3337" width="9.42578125" style="7" customWidth="1"/>
    <col min="3338" max="3339" width="10.5703125" style="7" customWidth="1"/>
    <col min="3340" max="3341" width="11.28515625" style="7" customWidth="1"/>
    <col min="3342" max="3342" width="9.42578125" style="7" customWidth="1"/>
    <col min="3343" max="3343" width="10" style="7" customWidth="1"/>
    <col min="3344" max="3344" width="10.7109375" style="7" customWidth="1"/>
    <col min="3345" max="3345" width="6.7109375" style="7" customWidth="1"/>
    <col min="3346" max="3346" width="9.140625" style="7"/>
    <col min="3347" max="3347" width="9.5703125" style="7" customWidth="1"/>
    <col min="3348" max="3348" width="9" style="7" customWidth="1"/>
    <col min="3349" max="3349" width="11.140625" style="7" customWidth="1"/>
    <col min="3350" max="3350" width="11.28515625" style="7" customWidth="1"/>
    <col min="3351" max="3351" width="10.42578125" style="7" customWidth="1"/>
    <col min="3352" max="3352" width="11.85546875" style="7" customWidth="1"/>
    <col min="3353" max="3353" width="11" style="7" customWidth="1"/>
    <col min="3354" max="3354" width="7.85546875" style="7" customWidth="1"/>
    <col min="3355" max="3355" width="8" style="7" customWidth="1"/>
    <col min="3356" max="3358" width="6.7109375" style="7" customWidth="1"/>
    <col min="3359" max="3584" width="9.140625" style="7"/>
    <col min="3585" max="3585" width="6.7109375" style="7" customWidth="1"/>
    <col min="3586" max="3586" width="26" style="7" customWidth="1"/>
    <col min="3587" max="3588" width="6.7109375" style="7" customWidth="1"/>
    <col min="3589" max="3589" width="10.42578125" style="7" customWidth="1"/>
    <col min="3590" max="3590" width="9.42578125" style="7" customWidth="1"/>
    <col min="3591" max="3591" width="10.42578125" style="7" customWidth="1"/>
    <col min="3592" max="3592" width="9.42578125" style="7" bestFit="1" customWidth="1"/>
    <col min="3593" max="3593" width="9.42578125" style="7" customWidth="1"/>
    <col min="3594" max="3595" width="10.5703125" style="7" customWidth="1"/>
    <col min="3596" max="3597" width="11.28515625" style="7" customWidth="1"/>
    <col min="3598" max="3598" width="9.42578125" style="7" customWidth="1"/>
    <col min="3599" max="3599" width="10" style="7" customWidth="1"/>
    <col min="3600" max="3600" width="10.7109375" style="7" customWidth="1"/>
    <col min="3601" max="3601" width="6.7109375" style="7" customWidth="1"/>
    <col min="3602" max="3602" width="9.140625" style="7"/>
    <col min="3603" max="3603" width="9.5703125" style="7" customWidth="1"/>
    <col min="3604" max="3604" width="9" style="7" customWidth="1"/>
    <col min="3605" max="3605" width="11.140625" style="7" customWidth="1"/>
    <col min="3606" max="3606" width="11.28515625" style="7" customWidth="1"/>
    <col min="3607" max="3607" width="10.42578125" style="7" customWidth="1"/>
    <col min="3608" max="3608" width="11.85546875" style="7" customWidth="1"/>
    <col min="3609" max="3609" width="11" style="7" customWidth="1"/>
    <col min="3610" max="3610" width="7.85546875" style="7" customWidth="1"/>
    <col min="3611" max="3611" width="8" style="7" customWidth="1"/>
    <col min="3612" max="3614" width="6.7109375" style="7" customWidth="1"/>
    <col min="3615" max="3840" width="9.140625" style="7"/>
    <col min="3841" max="3841" width="6.7109375" style="7" customWidth="1"/>
    <col min="3842" max="3842" width="26" style="7" customWidth="1"/>
    <col min="3843" max="3844" width="6.7109375" style="7" customWidth="1"/>
    <col min="3845" max="3845" width="10.42578125" style="7" customWidth="1"/>
    <col min="3846" max="3846" width="9.42578125" style="7" customWidth="1"/>
    <col min="3847" max="3847" width="10.42578125" style="7" customWidth="1"/>
    <col min="3848" max="3848" width="9.42578125" style="7" bestFit="1" customWidth="1"/>
    <col min="3849" max="3849" width="9.42578125" style="7" customWidth="1"/>
    <col min="3850" max="3851" width="10.5703125" style="7" customWidth="1"/>
    <col min="3852" max="3853" width="11.28515625" style="7" customWidth="1"/>
    <col min="3854" max="3854" width="9.42578125" style="7" customWidth="1"/>
    <col min="3855" max="3855" width="10" style="7" customWidth="1"/>
    <col min="3856" max="3856" width="10.7109375" style="7" customWidth="1"/>
    <col min="3857" max="3857" width="6.7109375" style="7" customWidth="1"/>
    <col min="3858" max="3858" width="9.140625" style="7"/>
    <col min="3859" max="3859" width="9.5703125" style="7" customWidth="1"/>
    <col min="3860" max="3860" width="9" style="7" customWidth="1"/>
    <col min="3861" max="3861" width="11.140625" style="7" customWidth="1"/>
    <col min="3862" max="3862" width="11.28515625" style="7" customWidth="1"/>
    <col min="3863" max="3863" width="10.42578125" style="7" customWidth="1"/>
    <col min="3864" max="3864" width="11.85546875" style="7" customWidth="1"/>
    <col min="3865" max="3865" width="11" style="7" customWidth="1"/>
    <col min="3866" max="3866" width="7.85546875" style="7" customWidth="1"/>
    <col min="3867" max="3867" width="8" style="7" customWidth="1"/>
    <col min="3868" max="3870" width="6.7109375" style="7" customWidth="1"/>
    <col min="3871" max="4096" width="9.140625" style="7"/>
    <col min="4097" max="4097" width="6.7109375" style="7" customWidth="1"/>
    <col min="4098" max="4098" width="26" style="7" customWidth="1"/>
    <col min="4099" max="4100" width="6.7109375" style="7" customWidth="1"/>
    <col min="4101" max="4101" width="10.42578125" style="7" customWidth="1"/>
    <col min="4102" max="4102" width="9.42578125" style="7" customWidth="1"/>
    <col min="4103" max="4103" width="10.42578125" style="7" customWidth="1"/>
    <col min="4104" max="4104" width="9.42578125" style="7" bestFit="1" customWidth="1"/>
    <col min="4105" max="4105" width="9.42578125" style="7" customWidth="1"/>
    <col min="4106" max="4107" width="10.5703125" style="7" customWidth="1"/>
    <col min="4108" max="4109" width="11.28515625" style="7" customWidth="1"/>
    <col min="4110" max="4110" width="9.42578125" style="7" customWidth="1"/>
    <col min="4111" max="4111" width="10" style="7" customWidth="1"/>
    <col min="4112" max="4112" width="10.7109375" style="7" customWidth="1"/>
    <col min="4113" max="4113" width="6.7109375" style="7" customWidth="1"/>
    <col min="4114" max="4114" width="9.140625" style="7"/>
    <col min="4115" max="4115" width="9.5703125" style="7" customWidth="1"/>
    <col min="4116" max="4116" width="9" style="7" customWidth="1"/>
    <col min="4117" max="4117" width="11.140625" style="7" customWidth="1"/>
    <col min="4118" max="4118" width="11.28515625" style="7" customWidth="1"/>
    <col min="4119" max="4119" width="10.42578125" style="7" customWidth="1"/>
    <col min="4120" max="4120" width="11.85546875" style="7" customWidth="1"/>
    <col min="4121" max="4121" width="11" style="7" customWidth="1"/>
    <col min="4122" max="4122" width="7.85546875" style="7" customWidth="1"/>
    <col min="4123" max="4123" width="8" style="7" customWidth="1"/>
    <col min="4124" max="4126" width="6.7109375" style="7" customWidth="1"/>
    <col min="4127" max="4352" width="9.140625" style="7"/>
    <col min="4353" max="4353" width="6.7109375" style="7" customWidth="1"/>
    <col min="4354" max="4354" width="26" style="7" customWidth="1"/>
    <col min="4355" max="4356" width="6.7109375" style="7" customWidth="1"/>
    <col min="4357" max="4357" width="10.42578125" style="7" customWidth="1"/>
    <col min="4358" max="4358" width="9.42578125" style="7" customWidth="1"/>
    <col min="4359" max="4359" width="10.42578125" style="7" customWidth="1"/>
    <col min="4360" max="4360" width="9.42578125" style="7" bestFit="1" customWidth="1"/>
    <col min="4361" max="4361" width="9.42578125" style="7" customWidth="1"/>
    <col min="4362" max="4363" width="10.5703125" style="7" customWidth="1"/>
    <col min="4364" max="4365" width="11.28515625" style="7" customWidth="1"/>
    <col min="4366" max="4366" width="9.42578125" style="7" customWidth="1"/>
    <col min="4367" max="4367" width="10" style="7" customWidth="1"/>
    <col min="4368" max="4368" width="10.7109375" style="7" customWidth="1"/>
    <col min="4369" max="4369" width="6.7109375" style="7" customWidth="1"/>
    <col min="4370" max="4370" width="9.140625" style="7"/>
    <col min="4371" max="4371" width="9.5703125" style="7" customWidth="1"/>
    <col min="4372" max="4372" width="9" style="7" customWidth="1"/>
    <col min="4373" max="4373" width="11.140625" style="7" customWidth="1"/>
    <col min="4374" max="4374" width="11.28515625" style="7" customWidth="1"/>
    <col min="4375" max="4375" width="10.42578125" style="7" customWidth="1"/>
    <col min="4376" max="4376" width="11.85546875" style="7" customWidth="1"/>
    <col min="4377" max="4377" width="11" style="7" customWidth="1"/>
    <col min="4378" max="4378" width="7.85546875" style="7" customWidth="1"/>
    <col min="4379" max="4379" width="8" style="7" customWidth="1"/>
    <col min="4380" max="4382" width="6.7109375" style="7" customWidth="1"/>
    <col min="4383" max="4608" width="9.140625" style="7"/>
    <col min="4609" max="4609" width="6.7109375" style="7" customWidth="1"/>
    <col min="4610" max="4610" width="26" style="7" customWidth="1"/>
    <col min="4611" max="4612" width="6.7109375" style="7" customWidth="1"/>
    <col min="4613" max="4613" width="10.42578125" style="7" customWidth="1"/>
    <col min="4614" max="4614" width="9.42578125" style="7" customWidth="1"/>
    <col min="4615" max="4615" width="10.42578125" style="7" customWidth="1"/>
    <col min="4616" max="4616" width="9.42578125" style="7" bestFit="1" customWidth="1"/>
    <col min="4617" max="4617" width="9.42578125" style="7" customWidth="1"/>
    <col min="4618" max="4619" width="10.5703125" style="7" customWidth="1"/>
    <col min="4620" max="4621" width="11.28515625" style="7" customWidth="1"/>
    <col min="4622" max="4622" width="9.42578125" style="7" customWidth="1"/>
    <col min="4623" max="4623" width="10" style="7" customWidth="1"/>
    <col min="4624" max="4624" width="10.7109375" style="7" customWidth="1"/>
    <col min="4625" max="4625" width="6.7109375" style="7" customWidth="1"/>
    <col min="4626" max="4626" width="9.140625" style="7"/>
    <col min="4627" max="4627" width="9.5703125" style="7" customWidth="1"/>
    <col min="4628" max="4628" width="9" style="7" customWidth="1"/>
    <col min="4629" max="4629" width="11.140625" style="7" customWidth="1"/>
    <col min="4630" max="4630" width="11.28515625" style="7" customWidth="1"/>
    <col min="4631" max="4631" width="10.42578125" style="7" customWidth="1"/>
    <col min="4632" max="4632" width="11.85546875" style="7" customWidth="1"/>
    <col min="4633" max="4633" width="11" style="7" customWidth="1"/>
    <col min="4634" max="4634" width="7.85546875" style="7" customWidth="1"/>
    <col min="4635" max="4635" width="8" style="7" customWidth="1"/>
    <col min="4636" max="4638" width="6.7109375" style="7" customWidth="1"/>
    <col min="4639" max="4864" width="9.140625" style="7"/>
    <col min="4865" max="4865" width="6.7109375" style="7" customWidth="1"/>
    <col min="4866" max="4866" width="26" style="7" customWidth="1"/>
    <col min="4867" max="4868" width="6.7109375" style="7" customWidth="1"/>
    <col min="4869" max="4869" width="10.42578125" style="7" customWidth="1"/>
    <col min="4870" max="4870" width="9.42578125" style="7" customWidth="1"/>
    <col min="4871" max="4871" width="10.42578125" style="7" customWidth="1"/>
    <col min="4872" max="4872" width="9.42578125" style="7" bestFit="1" customWidth="1"/>
    <col min="4873" max="4873" width="9.42578125" style="7" customWidth="1"/>
    <col min="4874" max="4875" width="10.5703125" style="7" customWidth="1"/>
    <col min="4876" max="4877" width="11.28515625" style="7" customWidth="1"/>
    <col min="4878" max="4878" width="9.42578125" style="7" customWidth="1"/>
    <col min="4879" max="4879" width="10" style="7" customWidth="1"/>
    <col min="4880" max="4880" width="10.7109375" style="7" customWidth="1"/>
    <col min="4881" max="4881" width="6.7109375" style="7" customWidth="1"/>
    <col min="4882" max="4882" width="9.140625" style="7"/>
    <col min="4883" max="4883" width="9.5703125" style="7" customWidth="1"/>
    <col min="4884" max="4884" width="9" style="7" customWidth="1"/>
    <col min="4885" max="4885" width="11.140625" style="7" customWidth="1"/>
    <col min="4886" max="4886" width="11.28515625" style="7" customWidth="1"/>
    <col min="4887" max="4887" width="10.42578125" style="7" customWidth="1"/>
    <col min="4888" max="4888" width="11.85546875" style="7" customWidth="1"/>
    <col min="4889" max="4889" width="11" style="7" customWidth="1"/>
    <col min="4890" max="4890" width="7.85546875" style="7" customWidth="1"/>
    <col min="4891" max="4891" width="8" style="7" customWidth="1"/>
    <col min="4892" max="4894" width="6.7109375" style="7" customWidth="1"/>
    <col min="4895" max="5120" width="9.140625" style="7"/>
    <col min="5121" max="5121" width="6.7109375" style="7" customWidth="1"/>
    <col min="5122" max="5122" width="26" style="7" customWidth="1"/>
    <col min="5123" max="5124" width="6.7109375" style="7" customWidth="1"/>
    <col min="5125" max="5125" width="10.42578125" style="7" customWidth="1"/>
    <col min="5126" max="5126" width="9.42578125" style="7" customWidth="1"/>
    <col min="5127" max="5127" width="10.42578125" style="7" customWidth="1"/>
    <col min="5128" max="5128" width="9.42578125" style="7" bestFit="1" customWidth="1"/>
    <col min="5129" max="5129" width="9.42578125" style="7" customWidth="1"/>
    <col min="5130" max="5131" width="10.5703125" style="7" customWidth="1"/>
    <col min="5132" max="5133" width="11.28515625" style="7" customWidth="1"/>
    <col min="5134" max="5134" width="9.42578125" style="7" customWidth="1"/>
    <col min="5135" max="5135" width="10" style="7" customWidth="1"/>
    <col min="5136" max="5136" width="10.7109375" style="7" customWidth="1"/>
    <col min="5137" max="5137" width="6.7109375" style="7" customWidth="1"/>
    <col min="5138" max="5138" width="9.140625" style="7"/>
    <col min="5139" max="5139" width="9.5703125" style="7" customWidth="1"/>
    <col min="5140" max="5140" width="9" style="7" customWidth="1"/>
    <col min="5141" max="5141" width="11.140625" style="7" customWidth="1"/>
    <col min="5142" max="5142" width="11.28515625" style="7" customWidth="1"/>
    <col min="5143" max="5143" width="10.42578125" style="7" customWidth="1"/>
    <col min="5144" max="5144" width="11.85546875" style="7" customWidth="1"/>
    <col min="5145" max="5145" width="11" style="7" customWidth="1"/>
    <col min="5146" max="5146" width="7.85546875" style="7" customWidth="1"/>
    <col min="5147" max="5147" width="8" style="7" customWidth="1"/>
    <col min="5148" max="5150" width="6.7109375" style="7" customWidth="1"/>
    <col min="5151" max="5376" width="9.140625" style="7"/>
    <col min="5377" max="5377" width="6.7109375" style="7" customWidth="1"/>
    <col min="5378" max="5378" width="26" style="7" customWidth="1"/>
    <col min="5379" max="5380" width="6.7109375" style="7" customWidth="1"/>
    <col min="5381" max="5381" width="10.42578125" style="7" customWidth="1"/>
    <col min="5382" max="5382" width="9.42578125" style="7" customWidth="1"/>
    <col min="5383" max="5383" width="10.42578125" style="7" customWidth="1"/>
    <col min="5384" max="5384" width="9.42578125" style="7" bestFit="1" customWidth="1"/>
    <col min="5385" max="5385" width="9.42578125" style="7" customWidth="1"/>
    <col min="5386" max="5387" width="10.5703125" style="7" customWidth="1"/>
    <col min="5388" max="5389" width="11.28515625" style="7" customWidth="1"/>
    <col min="5390" max="5390" width="9.42578125" style="7" customWidth="1"/>
    <col min="5391" max="5391" width="10" style="7" customWidth="1"/>
    <col min="5392" max="5392" width="10.7109375" style="7" customWidth="1"/>
    <col min="5393" max="5393" width="6.7109375" style="7" customWidth="1"/>
    <col min="5394" max="5394" width="9.140625" style="7"/>
    <col min="5395" max="5395" width="9.5703125" style="7" customWidth="1"/>
    <col min="5396" max="5396" width="9" style="7" customWidth="1"/>
    <col min="5397" max="5397" width="11.140625" style="7" customWidth="1"/>
    <col min="5398" max="5398" width="11.28515625" style="7" customWidth="1"/>
    <col min="5399" max="5399" width="10.42578125" style="7" customWidth="1"/>
    <col min="5400" max="5400" width="11.85546875" style="7" customWidth="1"/>
    <col min="5401" max="5401" width="11" style="7" customWidth="1"/>
    <col min="5402" max="5402" width="7.85546875" style="7" customWidth="1"/>
    <col min="5403" max="5403" width="8" style="7" customWidth="1"/>
    <col min="5404" max="5406" width="6.7109375" style="7" customWidth="1"/>
    <col min="5407" max="5632" width="9.140625" style="7"/>
    <col min="5633" max="5633" width="6.7109375" style="7" customWidth="1"/>
    <col min="5634" max="5634" width="26" style="7" customWidth="1"/>
    <col min="5635" max="5636" width="6.7109375" style="7" customWidth="1"/>
    <col min="5637" max="5637" width="10.42578125" style="7" customWidth="1"/>
    <col min="5638" max="5638" width="9.42578125" style="7" customWidth="1"/>
    <col min="5639" max="5639" width="10.42578125" style="7" customWidth="1"/>
    <col min="5640" max="5640" width="9.42578125" style="7" bestFit="1" customWidth="1"/>
    <col min="5641" max="5641" width="9.42578125" style="7" customWidth="1"/>
    <col min="5642" max="5643" width="10.5703125" style="7" customWidth="1"/>
    <col min="5644" max="5645" width="11.28515625" style="7" customWidth="1"/>
    <col min="5646" max="5646" width="9.42578125" style="7" customWidth="1"/>
    <col min="5647" max="5647" width="10" style="7" customWidth="1"/>
    <col min="5648" max="5648" width="10.7109375" style="7" customWidth="1"/>
    <col min="5649" max="5649" width="6.7109375" style="7" customWidth="1"/>
    <col min="5650" max="5650" width="9.140625" style="7"/>
    <col min="5651" max="5651" width="9.5703125" style="7" customWidth="1"/>
    <col min="5652" max="5652" width="9" style="7" customWidth="1"/>
    <col min="5653" max="5653" width="11.140625" style="7" customWidth="1"/>
    <col min="5654" max="5654" width="11.28515625" style="7" customWidth="1"/>
    <col min="5655" max="5655" width="10.42578125" style="7" customWidth="1"/>
    <col min="5656" max="5656" width="11.85546875" style="7" customWidth="1"/>
    <col min="5657" max="5657" width="11" style="7" customWidth="1"/>
    <col min="5658" max="5658" width="7.85546875" style="7" customWidth="1"/>
    <col min="5659" max="5659" width="8" style="7" customWidth="1"/>
    <col min="5660" max="5662" width="6.7109375" style="7" customWidth="1"/>
    <col min="5663" max="5888" width="9.140625" style="7"/>
    <col min="5889" max="5889" width="6.7109375" style="7" customWidth="1"/>
    <col min="5890" max="5890" width="26" style="7" customWidth="1"/>
    <col min="5891" max="5892" width="6.7109375" style="7" customWidth="1"/>
    <col min="5893" max="5893" width="10.42578125" style="7" customWidth="1"/>
    <col min="5894" max="5894" width="9.42578125" style="7" customWidth="1"/>
    <col min="5895" max="5895" width="10.42578125" style="7" customWidth="1"/>
    <col min="5896" max="5896" width="9.42578125" style="7" bestFit="1" customWidth="1"/>
    <col min="5897" max="5897" width="9.42578125" style="7" customWidth="1"/>
    <col min="5898" max="5899" width="10.5703125" style="7" customWidth="1"/>
    <col min="5900" max="5901" width="11.28515625" style="7" customWidth="1"/>
    <col min="5902" max="5902" width="9.42578125" style="7" customWidth="1"/>
    <col min="5903" max="5903" width="10" style="7" customWidth="1"/>
    <col min="5904" max="5904" width="10.7109375" style="7" customWidth="1"/>
    <col min="5905" max="5905" width="6.7109375" style="7" customWidth="1"/>
    <col min="5906" max="5906" width="9.140625" style="7"/>
    <col min="5907" max="5907" width="9.5703125" style="7" customWidth="1"/>
    <col min="5908" max="5908" width="9" style="7" customWidth="1"/>
    <col min="5909" max="5909" width="11.140625" style="7" customWidth="1"/>
    <col min="5910" max="5910" width="11.28515625" style="7" customWidth="1"/>
    <col min="5911" max="5911" width="10.42578125" style="7" customWidth="1"/>
    <col min="5912" max="5912" width="11.85546875" style="7" customWidth="1"/>
    <col min="5913" max="5913" width="11" style="7" customWidth="1"/>
    <col min="5914" max="5914" width="7.85546875" style="7" customWidth="1"/>
    <col min="5915" max="5915" width="8" style="7" customWidth="1"/>
    <col min="5916" max="5918" width="6.7109375" style="7" customWidth="1"/>
    <col min="5919" max="6144" width="9.140625" style="7"/>
    <col min="6145" max="6145" width="6.7109375" style="7" customWidth="1"/>
    <col min="6146" max="6146" width="26" style="7" customWidth="1"/>
    <col min="6147" max="6148" width="6.7109375" style="7" customWidth="1"/>
    <col min="6149" max="6149" width="10.42578125" style="7" customWidth="1"/>
    <col min="6150" max="6150" width="9.42578125" style="7" customWidth="1"/>
    <col min="6151" max="6151" width="10.42578125" style="7" customWidth="1"/>
    <col min="6152" max="6152" width="9.42578125" style="7" bestFit="1" customWidth="1"/>
    <col min="6153" max="6153" width="9.42578125" style="7" customWidth="1"/>
    <col min="6154" max="6155" width="10.5703125" style="7" customWidth="1"/>
    <col min="6156" max="6157" width="11.28515625" style="7" customWidth="1"/>
    <col min="6158" max="6158" width="9.42578125" style="7" customWidth="1"/>
    <col min="6159" max="6159" width="10" style="7" customWidth="1"/>
    <col min="6160" max="6160" width="10.7109375" style="7" customWidth="1"/>
    <col min="6161" max="6161" width="6.7109375" style="7" customWidth="1"/>
    <col min="6162" max="6162" width="9.140625" style="7"/>
    <col min="6163" max="6163" width="9.5703125" style="7" customWidth="1"/>
    <col min="6164" max="6164" width="9" style="7" customWidth="1"/>
    <col min="6165" max="6165" width="11.140625" style="7" customWidth="1"/>
    <col min="6166" max="6166" width="11.28515625" style="7" customWidth="1"/>
    <col min="6167" max="6167" width="10.42578125" style="7" customWidth="1"/>
    <col min="6168" max="6168" width="11.85546875" style="7" customWidth="1"/>
    <col min="6169" max="6169" width="11" style="7" customWidth="1"/>
    <col min="6170" max="6170" width="7.85546875" style="7" customWidth="1"/>
    <col min="6171" max="6171" width="8" style="7" customWidth="1"/>
    <col min="6172" max="6174" width="6.7109375" style="7" customWidth="1"/>
    <col min="6175" max="6400" width="9.140625" style="7"/>
    <col min="6401" max="6401" width="6.7109375" style="7" customWidth="1"/>
    <col min="6402" max="6402" width="26" style="7" customWidth="1"/>
    <col min="6403" max="6404" width="6.7109375" style="7" customWidth="1"/>
    <col min="6405" max="6405" width="10.42578125" style="7" customWidth="1"/>
    <col min="6406" max="6406" width="9.42578125" style="7" customWidth="1"/>
    <col min="6407" max="6407" width="10.42578125" style="7" customWidth="1"/>
    <col min="6408" max="6408" width="9.42578125" style="7" bestFit="1" customWidth="1"/>
    <col min="6409" max="6409" width="9.42578125" style="7" customWidth="1"/>
    <col min="6410" max="6411" width="10.5703125" style="7" customWidth="1"/>
    <col min="6412" max="6413" width="11.28515625" style="7" customWidth="1"/>
    <col min="6414" max="6414" width="9.42578125" style="7" customWidth="1"/>
    <col min="6415" max="6415" width="10" style="7" customWidth="1"/>
    <col min="6416" max="6416" width="10.7109375" style="7" customWidth="1"/>
    <col min="6417" max="6417" width="6.7109375" style="7" customWidth="1"/>
    <col min="6418" max="6418" width="9.140625" style="7"/>
    <col min="6419" max="6419" width="9.5703125" style="7" customWidth="1"/>
    <col min="6420" max="6420" width="9" style="7" customWidth="1"/>
    <col min="6421" max="6421" width="11.140625" style="7" customWidth="1"/>
    <col min="6422" max="6422" width="11.28515625" style="7" customWidth="1"/>
    <col min="6423" max="6423" width="10.42578125" style="7" customWidth="1"/>
    <col min="6424" max="6424" width="11.85546875" style="7" customWidth="1"/>
    <col min="6425" max="6425" width="11" style="7" customWidth="1"/>
    <col min="6426" max="6426" width="7.85546875" style="7" customWidth="1"/>
    <col min="6427" max="6427" width="8" style="7" customWidth="1"/>
    <col min="6428" max="6430" width="6.7109375" style="7" customWidth="1"/>
    <col min="6431" max="6656" width="9.140625" style="7"/>
    <col min="6657" max="6657" width="6.7109375" style="7" customWidth="1"/>
    <col min="6658" max="6658" width="26" style="7" customWidth="1"/>
    <col min="6659" max="6660" width="6.7109375" style="7" customWidth="1"/>
    <col min="6661" max="6661" width="10.42578125" style="7" customWidth="1"/>
    <col min="6662" max="6662" width="9.42578125" style="7" customWidth="1"/>
    <col min="6663" max="6663" width="10.42578125" style="7" customWidth="1"/>
    <col min="6664" max="6664" width="9.42578125" style="7" bestFit="1" customWidth="1"/>
    <col min="6665" max="6665" width="9.42578125" style="7" customWidth="1"/>
    <col min="6666" max="6667" width="10.5703125" style="7" customWidth="1"/>
    <col min="6668" max="6669" width="11.28515625" style="7" customWidth="1"/>
    <col min="6670" max="6670" width="9.42578125" style="7" customWidth="1"/>
    <col min="6671" max="6671" width="10" style="7" customWidth="1"/>
    <col min="6672" max="6672" width="10.7109375" style="7" customWidth="1"/>
    <col min="6673" max="6673" width="6.7109375" style="7" customWidth="1"/>
    <col min="6674" max="6674" width="9.140625" style="7"/>
    <col min="6675" max="6675" width="9.5703125" style="7" customWidth="1"/>
    <col min="6676" max="6676" width="9" style="7" customWidth="1"/>
    <col min="6677" max="6677" width="11.140625" style="7" customWidth="1"/>
    <col min="6678" max="6678" width="11.28515625" style="7" customWidth="1"/>
    <col min="6679" max="6679" width="10.42578125" style="7" customWidth="1"/>
    <col min="6680" max="6680" width="11.85546875" style="7" customWidth="1"/>
    <col min="6681" max="6681" width="11" style="7" customWidth="1"/>
    <col min="6682" max="6682" width="7.85546875" style="7" customWidth="1"/>
    <col min="6683" max="6683" width="8" style="7" customWidth="1"/>
    <col min="6684" max="6686" width="6.7109375" style="7" customWidth="1"/>
    <col min="6687" max="6912" width="9.140625" style="7"/>
    <col min="6913" max="6913" width="6.7109375" style="7" customWidth="1"/>
    <col min="6914" max="6914" width="26" style="7" customWidth="1"/>
    <col min="6915" max="6916" width="6.7109375" style="7" customWidth="1"/>
    <col min="6917" max="6917" width="10.42578125" style="7" customWidth="1"/>
    <col min="6918" max="6918" width="9.42578125" style="7" customWidth="1"/>
    <col min="6919" max="6919" width="10.42578125" style="7" customWidth="1"/>
    <col min="6920" max="6920" width="9.42578125" style="7" bestFit="1" customWidth="1"/>
    <col min="6921" max="6921" width="9.42578125" style="7" customWidth="1"/>
    <col min="6922" max="6923" width="10.5703125" style="7" customWidth="1"/>
    <col min="6924" max="6925" width="11.28515625" style="7" customWidth="1"/>
    <col min="6926" max="6926" width="9.42578125" style="7" customWidth="1"/>
    <col min="6927" max="6927" width="10" style="7" customWidth="1"/>
    <col min="6928" max="6928" width="10.7109375" style="7" customWidth="1"/>
    <col min="6929" max="6929" width="6.7109375" style="7" customWidth="1"/>
    <col min="6930" max="6930" width="9.140625" style="7"/>
    <col min="6931" max="6931" width="9.5703125" style="7" customWidth="1"/>
    <col min="6932" max="6932" width="9" style="7" customWidth="1"/>
    <col min="6933" max="6933" width="11.140625" style="7" customWidth="1"/>
    <col min="6934" max="6934" width="11.28515625" style="7" customWidth="1"/>
    <col min="6935" max="6935" width="10.42578125" style="7" customWidth="1"/>
    <col min="6936" max="6936" width="11.85546875" style="7" customWidth="1"/>
    <col min="6937" max="6937" width="11" style="7" customWidth="1"/>
    <col min="6938" max="6938" width="7.85546875" style="7" customWidth="1"/>
    <col min="6939" max="6939" width="8" style="7" customWidth="1"/>
    <col min="6940" max="6942" width="6.7109375" style="7" customWidth="1"/>
    <col min="6943" max="7168" width="9.140625" style="7"/>
    <col min="7169" max="7169" width="6.7109375" style="7" customWidth="1"/>
    <col min="7170" max="7170" width="26" style="7" customWidth="1"/>
    <col min="7171" max="7172" width="6.7109375" style="7" customWidth="1"/>
    <col min="7173" max="7173" width="10.42578125" style="7" customWidth="1"/>
    <col min="7174" max="7174" width="9.42578125" style="7" customWidth="1"/>
    <col min="7175" max="7175" width="10.42578125" style="7" customWidth="1"/>
    <col min="7176" max="7176" width="9.42578125" style="7" bestFit="1" customWidth="1"/>
    <col min="7177" max="7177" width="9.42578125" style="7" customWidth="1"/>
    <col min="7178" max="7179" width="10.5703125" style="7" customWidth="1"/>
    <col min="7180" max="7181" width="11.28515625" style="7" customWidth="1"/>
    <col min="7182" max="7182" width="9.42578125" style="7" customWidth="1"/>
    <col min="7183" max="7183" width="10" style="7" customWidth="1"/>
    <col min="7184" max="7184" width="10.7109375" style="7" customWidth="1"/>
    <col min="7185" max="7185" width="6.7109375" style="7" customWidth="1"/>
    <col min="7186" max="7186" width="9.140625" style="7"/>
    <col min="7187" max="7187" width="9.5703125" style="7" customWidth="1"/>
    <col min="7188" max="7188" width="9" style="7" customWidth="1"/>
    <col min="7189" max="7189" width="11.140625" style="7" customWidth="1"/>
    <col min="7190" max="7190" width="11.28515625" style="7" customWidth="1"/>
    <col min="7191" max="7191" width="10.42578125" style="7" customWidth="1"/>
    <col min="7192" max="7192" width="11.85546875" style="7" customWidth="1"/>
    <col min="7193" max="7193" width="11" style="7" customWidth="1"/>
    <col min="7194" max="7194" width="7.85546875" style="7" customWidth="1"/>
    <col min="7195" max="7195" width="8" style="7" customWidth="1"/>
    <col min="7196" max="7198" width="6.7109375" style="7" customWidth="1"/>
    <col min="7199" max="7424" width="9.140625" style="7"/>
    <col min="7425" max="7425" width="6.7109375" style="7" customWidth="1"/>
    <col min="7426" max="7426" width="26" style="7" customWidth="1"/>
    <col min="7427" max="7428" width="6.7109375" style="7" customWidth="1"/>
    <col min="7429" max="7429" width="10.42578125" style="7" customWidth="1"/>
    <col min="7430" max="7430" width="9.42578125" style="7" customWidth="1"/>
    <col min="7431" max="7431" width="10.42578125" style="7" customWidth="1"/>
    <col min="7432" max="7432" width="9.42578125" style="7" bestFit="1" customWidth="1"/>
    <col min="7433" max="7433" width="9.42578125" style="7" customWidth="1"/>
    <col min="7434" max="7435" width="10.5703125" style="7" customWidth="1"/>
    <col min="7436" max="7437" width="11.28515625" style="7" customWidth="1"/>
    <col min="7438" max="7438" width="9.42578125" style="7" customWidth="1"/>
    <col min="7439" max="7439" width="10" style="7" customWidth="1"/>
    <col min="7440" max="7440" width="10.7109375" style="7" customWidth="1"/>
    <col min="7441" max="7441" width="6.7109375" style="7" customWidth="1"/>
    <col min="7442" max="7442" width="9.140625" style="7"/>
    <col min="7443" max="7443" width="9.5703125" style="7" customWidth="1"/>
    <col min="7444" max="7444" width="9" style="7" customWidth="1"/>
    <col min="7445" max="7445" width="11.140625" style="7" customWidth="1"/>
    <col min="7446" max="7446" width="11.28515625" style="7" customWidth="1"/>
    <col min="7447" max="7447" width="10.42578125" style="7" customWidth="1"/>
    <col min="7448" max="7448" width="11.85546875" style="7" customWidth="1"/>
    <col min="7449" max="7449" width="11" style="7" customWidth="1"/>
    <col min="7450" max="7450" width="7.85546875" style="7" customWidth="1"/>
    <col min="7451" max="7451" width="8" style="7" customWidth="1"/>
    <col min="7452" max="7454" width="6.7109375" style="7" customWidth="1"/>
    <col min="7455" max="7680" width="9.140625" style="7"/>
    <col min="7681" max="7681" width="6.7109375" style="7" customWidth="1"/>
    <col min="7682" max="7682" width="26" style="7" customWidth="1"/>
    <col min="7683" max="7684" width="6.7109375" style="7" customWidth="1"/>
    <col min="7685" max="7685" width="10.42578125" style="7" customWidth="1"/>
    <col min="7686" max="7686" width="9.42578125" style="7" customWidth="1"/>
    <col min="7687" max="7687" width="10.42578125" style="7" customWidth="1"/>
    <col min="7688" max="7688" width="9.42578125" style="7" bestFit="1" customWidth="1"/>
    <col min="7689" max="7689" width="9.42578125" style="7" customWidth="1"/>
    <col min="7690" max="7691" width="10.5703125" style="7" customWidth="1"/>
    <col min="7692" max="7693" width="11.28515625" style="7" customWidth="1"/>
    <col min="7694" max="7694" width="9.42578125" style="7" customWidth="1"/>
    <col min="7695" max="7695" width="10" style="7" customWidth="1"/>
    <col min="7696" max="7696" width="10.7109375" style="7" customWidth="1"/>
    <col min="7697" max="7697" width="6.7109375" style="7" customWidth="1"/>
    <col min="7698" max="7698" width="9.140625" style="7"/>
    <col min="7699" max="7699" width="9.5703125" style="7" customWidth="1"/>
    <col min="7700" max="7700" width="9" style="7" customWidth="1"/>
    <col min="7701" max="7701" width="11.140625" style="7" customWidth="1"/>
    <col min="7702" max="7702" width="11.28515625" style="7" customWidth="1"/>
    <col min="7703" max="7703" width="10.42578125" style="7" customWidth="1"/>
    <col min="7704" max="7704" width="11.85546875" style="7" customWidth="1"/>
    <col min="7705" max="7705" width="11" style="7" customWidth="1"/>
    <col min="7706" max="7706" width="7.85546875" style="7" customWidth="1"/>
    <col min="7707" max="7707" width="8" style="7" customWidth="1"/>
    <col min="7708" max="7710" width="6.7109375" style="7" customWidth="1"/>
    <col min="7711" max="7936" width="9.140625" style="7"/>
    <col min="7937" max="7937" width="6.7109375" style="7" customWidth="1"/>
    <col min="7938" max="7938" width="26" style="7" customWidth="1"/>
    <col min="7939" max="7940" width="6.7109375" style="7" customWidth="1"/>
    <col min="7941" max="7941" width="10.42578125" style="7" customWidth="1"/>
    <col min="7942" max="7942" width="9.42578125" style="7" customWidth="1"/>
    <col min="7943" max="7943" width="10.42578125" style="7" customWidth="1"/>
    <col min="7944" max="7944" width="9.42578125" style="7" bestFit="1" customWidth="1"/>
    <col min="7945" max="7945" width="9.42578125" style="7" customWidth="1"/>
    <col min="7946" max="7947" width="10.5703125" style="7" customWidth="1"/>
    <col min="7948" max="7949" width="11.28515625" style="7" customWidth="1"/>
    <col min="7950" max="7950" width="9.42578125" style="7" customWidth="1"/>
    <col min="7951" max="7951" width="10" style="7" customWidth="1"/>
    <col min="7952" max="7952" width="10.7109375" style="7" customWidth="1"/>
    <col min="7953" max="7953" width="6.7109375" style="7" customWidth="1"/>
    <col min="7954" max="7954" width="9.140625" style="7"/>
    <col min="7955" max="7955" width="9.5703125" style="7" customWidth="1"/>
    <col min="7956" max="7956" width="9" style="7" customWidth="1"/>
    <col min="7957" max="7957" width="11.140625" style="7" customWidth="1"/>
    <col min="7958" max="7958" width="11.28515625" style="7" customWidth="1"/>
    <col min="7959" max="7959" width="10.42578125" style="7" customWidth="1"/>
    <col min="7960" max="7960" width="11.85546875" style="7" customWidth="1"/>
    <col min="7961" max="7961" width="11" style="7" customWidth="1"/>
    <col min="7962" max="7962" width="7.85546875" style="7" customWidth="1"/>
    <col min="7963" max="7963" width="8" style="7" customWidth="1"/>
    <col min="7964" max="7966" width="6.7109375" style="7" customWidth="1"/>
    <col min="7967" max="8192" width="9.140625" style="7"/>
    <col min="8193" max="8193" width="6.7109375" style="7" customWidth="1"/>
    <col min="8194" max="8194" width="26" style="7" customWidth="1"/>
    <col min="8195" max="8196" width="6.7109375" style="7" customWidth="1"/>
    <col min="8197" max="8197" width="10.42578125" style="7" customWidth="1"/>
    <col min="8198" max="8198" width="9.42578125" style="7" customWidth="1"/>
    <col min="8199" max="8199" width="10.42578125" style="7" customWidth="1"/>
    <col min="8200" max="8200" width="9.42578125" style="7" bestFit="1" customWidth="1"/>
    <col min="8201" max="8201" width="9.42578125" style="7" customWidth="1"/>
    <col min="8202" max="8203" width="10.5703125" style="7" customWidth="1"/>
    <col min="8204" max="8205" width="11.28515625" style="7" customWidth="1"/>
    <col min="8206" max="8206" width="9.42578125" style="7" customWidth="1"/>
    <col min="8207" max="8207" width="10" style="7" customWidth="1"/>
    <col min="8208" max="8208" width="10.7109375" style="7" customWidth="1"/>
    <col min="8209" max="8209" width="6.7109375" style="7" customWidth="1"/>
    <col min="8210" max="8210" width="9.140625" style="7"/>
    <col min="8211" max="8211" width="9.5703125" style="7" customWidth="1"/>
    <col min="8212" max="8212" width="9" style="7" customWidth="1"/>
    <col min="8213" max="8213" width="11.140625" style="7" customWidth="1"/>
    <col min="8214" max="8214" width="11.28515625" style="7" customWidth="1"/>
    <col min="8215" max="8215" width="10.42578125" style="7" customWidth="1"/>
    <col min="8216" max="8216" width="11.85546875" style="7" customWidth="1"/>
    <col min="8217" max="8217" width="11" style="7" customWidth="1"/>
    <col min="8218" max="8218" width="7.85546875" style="7" customWidth="1"/>
    <col min="8219" max="8219" width="8" style="7" customWidth="1"/>
    <col min="8220" max="8222" width="6.7109375" style="7" customWidth="1"/>
    <col min="8223" max="8448" width="9.140625" style="7"/>
    <col min="8449" max="8449" width="6.7109375" style="7" customWidth="1"/>
    <col min="8450" max="8450" width="26" style="7" customWidth="1"/>
    <col min="8451" max="8452" width="6.7109375" style="7" customWidth="1"/>
    <col min="8453" max="8453" width="10.42578125" style="7" customWidth="1"/>
    <col min="8454" max="8454" width="9.42578125" style="7" customWidth="1"/>
    <col min="8455" max="8455" width="10.42578125" style="7" customWidth="1"/>
    <col min="8456" max="8456" width="9.42578125" style="7" bestFit="1" customWidth="1"/>
    <col min="8457" max="8457" width="9.42578125" style="7" customWidth="1"/>
    <col min="8458" max="8459" width="10.5703125" style="7" customWidth="1"/>
    <col min="8460" max="8461" width="11.28515625" style="7" customWidth="1"/>
    <col min="8462" max="8462" width="9.42578125" style="7" customWidth="1"/>
    <col min="8463" max="8463" width="10" style="7" customWidth="1"/>
    <col min="8464" max="8464" width="10.7109375" style="7" customWidth="1"/>
    <col min="8465" max="8465" width="6.7109375" style="7" customWidth="1"/>
    <col min="8466" max="8466" width="9.140625" style="7"/>
    <col min="8467" max="8467" width="9.5703125" style="7" customWidth="1"/>
    <col min="8468" max="8468" width="9" style="7" customWidth="1"/>
    <col min="8469" max="8469" width="11.140625" style="7" customWidth="1"/>
    <col min="8470" max="8470" width="11.28515625" style="7" customWidth="1"/>
    <col min="8471" max="8471" width="10.42578125" style="7" customWidth="1"/>
    <col min="8472" max="8472" width="11.85546875" style="7" customWidth="1"/>
    <col min="8473" max="8473" width="11" style="7" customWidth="1"/>
    <col min="8474" max="8474" width="7.85546875" style="7" customWidth="1"/>
    <col min="8475" max="8475" width="8" style="7" customWidth="1"/>
    <col min="8476" max="8478" width="6.7109375" style="7" customWidth="1"/>
    <col min="8479" max="8704" width="9.140625" style="7"/>
    <col min="8705" max="8705" width="6.7109375" style="7" customWidth="1"/>
    <col min="8706" max="8706" width="26" style="7" customWidth="1"/>
    <col min="8707" max="8708" width="6.7109375" style="7" customWidth="1"/>
    <col min="8709" max="8709" width="10.42578125" style="7" customWidth="1"/>
    <col min="8710" max="8710" width="9.42578125" style="7" customWidth="1"/>
    <col min="8711" max="8711" width="10.42578125" style="7" customWidth="1"/>
    <col min="8712" max="8712" width="9.42578125" style="7" bestFit="1" customWidth="1"/>
    <col min="8713" max="8713" width="9.42578125" style="7" customWidth="1"/>
    <col min="8714" max="8715" width="10.5703125" style="7" customWidth="1"/>
    <col min="8716" max="8717" width="11.28515625" style="7" customWidth="1"/>
    <col min="8718" max="8718" width="9.42578125" style="7" customWidth="1"/>
    <col min="8719" max="8719" width="10" style="7" customWidth="1"/>
    <col min="8720" max="8720" width="10.7109375" style="7" customWidth="1"/>
    <col min="8721" max="8721" width="6.7109375" style="7" customWidth="1"/>
    <col min="8722" max="8722" width="9.140625" style="7"/>
    <col min="8723" max="8723" width="9.5703125" style="7" customWidth="1"/>
    <col min="8724" max="8724" width="9" style="7" customWidth="1"/>
    <col min="8725" max="8725" width="11.140625" style="7" customWidth="1"/>
    <col min="8726" max="8726" width="11.28515625" style="7" customWidth="1"/>
    <col min="8727" max="8727" width="10.42578125" style="7" customWidth="1"/>
    <col min="8728" max="8728" width="11.85546875" style="7" customWidth="1"/>
    <col min="8729" max="8729" width="11" style="7" customWidth="1"/>
    <col min="8730" max="8730" width="7.85546875" style="7" customWidth="1"/>
    <col min="8731" max="8731" width="8" style="7" customWidth="1"/>
    <col min="8732" max="8734" width="6.7109375" style="7" customWidth="1"/>
    <col min="8735" max="8960" width="9.140625" style="7"/>
    <col min="8961" max="8961" width="6.7109375" style="7" customWidth="1"/>
    <col min="8962" max="8962" width="26" style="7" customWidth="1"/>
    <col min="8963" max="8964" width="6.7109375" style="7" customWidth="1"/>
    <col min="8965" max="8965" width="10.42578125" style="7" customWidth="1"/>
    <col min="8966" max="8966" width="9.42578125" style="7" customWidth="1"/>
    <col min="8967" max="8967" width="10.42578125" style="7" customWidth="1"/>
    <col min="8968" max="8968" width="9.42578125" style="7" bestFit="1" customWidth="1"/>
    <col min="8969" max="8969" width="9.42578125" style="7" customWidth="1"/>
    <col min="8970" max="8971" width="10.5703125" style="7" customWidth="1"/>
    <col min="8972" max="8973" width="11.28515625" style="7" customWidth="1"/>
    <col min="8974" max="8974" width="9.42578125" style="7" customWidth="1"/>
    <col min="8975" max="8975" width="10" style="7" customWidth="1"/>
    <col min="8976" max="8976" width="10.7109375" style="7" customWidth="1"/>
    <col min="8977" max="8977" width="6.7109375" style="7" customWidth="1"/>
    <col min="8978" max="8978" width="9.140625" style="7"/>
    <col min="8979" max="8979" width="9.5703125" style="7" customWidth="1"/>
    <col min="8980" max="8980" width="9" style="7" customWidth="1"/>
    <col min="8981" max="8981" width="11.140625" style="7" customWidth="1"/>
    <col min="8982" max="8982" width="11.28515625" style="7" customWidth="1"/>
    <col min="8983" max="8983" width="10.42578125" style="7" customWidth="1"/>
    <col min="8984" max="8984" width="11.85546875" style="7" customWidth="1"/>
    <col min="8985" max="8985" width="11" style="7" customWidth="1"/>
    <col min="8986" max="8986" width="7.85546875" style="7" customWidth="1"/>
    <col min="8987" max="8987" width="8" style="7" customWidth="1"/>
    <col min="8988" max="8990" width="6.7109375" style="7" customWidth="1"/>
    <col min="8991" max="9216" width="9.140625" style="7"/>
    <col min="9217" max="9217" width="6.7109375" style="7" customWidth="1"/>
    <col min="9218" max="9218" width="26" style="7" customWidth="1"/>
    <col min="9219" max="9220" width="6.7109375" style="7" customWidth="1"/>
    <col min="9221" max="9221" width="10.42578125" style="7" customWidth="1"/>
    <col min="9222" max="9222" width="9.42578125" style="7" customWidth="1"/>
    <col min="9223" max="9223" width="10.42578125" style="7" customWidth="1"/>
    <col min="9224" max="9224" width="9.42578125" style="7" bestFit="1" customWidth="1"/>
    <col min="9225" max="9225" width="9.42578125" style="7" customWidth="1"/>
    <col min="9226" max="9227" width="10.5703125" style="7" customWidth="1"/>
    <col min="9228" max="9229" width="11.28515625" style="7" customWidth="1"/>
    <col min="9230" max="9230" width="9.42578125" style="7" customWidth="1"/>
    <col min="9231" max="9231" width="10" style="7" customWidth="1"/>
    <col min="9232" max="9232" width="10.7109375" style="7" customWidth="1"/>
    <col min="9233" max="9233" width="6.7109375" style="7" customWidth="1"/>
    <col min="9234" max="9234" width="9.140625" style="7"/>
    <col min="9235" max="9235" width="9.5703125" style="7" customWidth="1"/>
    <col min="9236" max="9236" width="9" style="7" customWidth="1"/>
    <col min="9237" max="9237" width="11.140625" style="7" customWidth="1"/>
    <col min="9238" max="9238" width="11.28515625" style="7" customWidth="1"/>
    <col min="9239" max="9239" width="10.42578125" style="7" customWidth="1"/>
    <col min="9240" max="9240" width="11.85546875" style="7" customWidth="1"/>
    <col min="9241" max="9241" width="11" style="7" customWidth="1"/>
    <col min="9242" max="9242" width="7.85546875" style="7" customWidth="1"/>
    <col min="9243" max="9243" width="8" style="7" customWidth="1"/>
    <col min="9244" max="9246" width="6.7109375" style="7" customWidth="1"/>
    <col min="9247" max="9472" width="9.140625" style="7"/>
    <col min="9473" max="9473" width="6.7109375" style="7" customWidth="1"/>
    <col min="9474" max="9474" width="26" style="7" customWidth="1"/>
    <col min="9475" max="9476" width="6.7109375" style="7" customWidth="1"/>
    <col min="9477" max="9477" width="10.42578125" style="7" customWidth="1"/>
    <col min="9478" max="9478" width="9.42578125" style="7" customWidth="1"/>
    <col min="9479" max="9479" width="10.42578125" style="7" customWidth="1"/>
    <col min="9480" max="9480" width="9.42578125" style="7" bestFit="1" customWidth="1"/>
    <col min="9481" max="9481" width="9.42578125" style="7" customWidth="1"/>
    <col min="9482" max="9483" width="10.5703125" style="7" customWidth="1"/>
    <col min="9484" max="9485" width="11.28515625" style="7" customWidth="1"/>
    <col min="9486" max="9486" width="9.42578125" style="7" customWidth="1"/>
    <col min="9487" max="9487" width="10" style="7" customWidth="1"/>
    <col min="9488" max="9488" width="10.7109375" style="7" customWidth="1"/>
    <col min="9489" max="9489" width="6.7109375" style="7" customWidth="1"/>
    <col min="9490" max="9490" width="9.140625" style="7"/>
    <col min="9491" max="9491" width="9.5703125" style="7" customWidth="1"/>
    <col min="9492" max="9492" width="9" style="7" customWidth="1"/>
    <col min="9493" max="9493" width="11.140625" style="7" customWidth="1"/>
    <col min="9494" max="9494" width="11.28515625" style="7" customWidth="1"/>
    <col min="9495" max="9495" width="10.42578125" style="7" customWidth="1"/>
    <col min="9496" max="9496" width="11.85546875" style="7" customWidth="1"/>
    <col min="9497" max="9497" width="11" style="7" customWidth="1"/>
    <col min="9498" max="9498" width="7.85546875" style="7" customWidth="1"/>
    <col min="9499" max="9499" width="8" style="7" customWidth="1"/>
    <col min="9500" max="9502" width="6.7109375" style="7" customWidth="1"/>
    <col min="9503" max="9728" width="9.140625" style="7"/>
    <col min="9729" max="9729" width="6.7109375" style="7" customWidth="1"/>
    <col min="9730" max="9730" width="26" style="7" customWidth="1"/>
    <col min="9731" max="9732" width="6.7109375" style="7" customWidth="1"/>
    <col min="9733" max="9733" width="10.42578125" style="7" customWidth="1"/>
    <col min="9734" max="9734" width="9.42578125" style="7" customWidth="1"/>
    <col min="9735" max="9735" width="10.42578125" style="7" customWidth="1"/>
    <col min="9736" max="9736" width="9.42578125" style="7" bestFit="1" customWidth="1"/>
    <col min="9737" max="9737" width="9.42578125" style="7" customWidth="1"/>
    <col min="9738" max="9739" width="10.5703125" style="7" customWidth="1"/>
    <col min="9740" max="9741" width="11.28515625" style="7" customWidth="1"/>
    <col min="9742" max="9742" width="9.42578125" style="7" customWidth="1"/>
    <col min="9743" max="9743" width="10" style="7" customWidth="1"/>
    <col min="9744" max="9744" width="10.7109375" style="7" customWidth="1"/>
    <col min="9745" max="9745" width="6.7109375" style="7" customWidth="1"/>
    <col min="9746" max="9746" width="9.140625" style="7"/>
    <col min="9747" max="9747" width="9.5703125" style="7" customWidth="1"/>
    <col min="9748" max="9748" width="9" style="7" customWidth="1"/>
    <col min="9749" max="9749" width="11.140625" style="7" customWidth="1"/>
    <col min="9750" max="9750" width="11.28515625" style="7" customWidth="1"/>
    <col min="9751" max="9751" width="10.42578125" style="7" customWidth="1"/>
    <col min="9752" max="9752" width="11.85546875" style="7" customWidth="1"/>
    <col min="9753" max="9753" width="11" style="7" customWidth="1"/>
    <col min="9754" max="9754" width="7.85546875" style="7" customWidth="1"/>
    <col min="9755" max="9755" width="8" style="7" customWidth="1"/>
    <col min="9756" max="9758" width="6.7109375" style="7" customWidth="1"/>
    <col min="9759" max="9984" width="9.140625" style="7"/>
    <col min="9985" max="9985" width="6.7109375" style="7" customWidth="1"/>
    <col min="9986" max="9986" width="26" style="7" customWidth="1"/>
    <col min="9987" max="9988" width="6.7109375" style="7" customWidth="1"/>
    <col min="9989" max="9989" width="10.42578125" style="7" customWidth="1"/>
    <col min="9990" max="9990" width="9.42578125" style="7" customWidth="1"/>
    <col min="9991" max="9991" width="10.42578125" style="7" customWidth="1"/>
    <col min="9992" max="9992" width="9.42578125" style="7" bestFit="1" customWidth="1"/>
    <col min="9993" max="9993" width="9.42578125" style="7" customWidth="1"/>
    <col min="9994" max="9995" width="10.5703125" style="7" customWidth="1"/>
    <col min="9996" max="9997" width="11.28515625" style="7" customWidth="1"/>
    <col min="9998" max="9998" width="9.42578125" style="7" customWidth="1"/>
    <col min="9999" max="9999" width="10" style="7" customWidth="1"/>
    <col min="10000" max="10000" width="10.7109375" style="7" customWidth="1"/>
    <col min="10001" max="10001" width="6.7109375" style="7" customWidth="1"/>
    <col min="10002" max="10002" width="9.140625" style="7"/>
    <col min="10003" max="10003" width="9.5703125" style="7" customWidth="1"/>
    <col min="10004" max="10004" width="9" style="7" customWidth="1"/>
    <col min="10005" max="10005" width="11.140625" style="7" customWidth="1"/>
    <col min="10006" max="10006" width="11.28515625" style="7" customWidth="1"/>
    <col min="10007" max="10007" width="10.42578125" style="7" customWidth="1"/>
    <col min="10008" max="10008" width="11.85546875" style="7" customWidth="1"/>
    <col min="10009" max="10009" width="11" style="7" customWidth="1"/>
    <col min="10010" max="10010" width="7.85546875" style="7" customWidth="1"/>
    <col min="10011" max="10011" width="8" style="7" customWidth="1"/>
    <col min="10012" max="10014" width="6.7109375" style="7" customWidth="1"/>
    <col min="10015" max="10240" width="9.140625" style="7"/>
    <col min="10241" max="10241" width="6.7109375" style="7" customWidth="1"/>
    <col min="10242" max="10242" width="26" style="7" customWidth="1"/>
    <col min="10243" max="10244" width="6.7109375" style="7" customWidth="1"/>
    <col min="10245" max="10245" width="10.42578125" style="7" customWidth="1"/>
    <col min="10246" max="10246" width="9.42578125" style="7" customWidth="1"/>
    <col min="10247" max="10247" width="10.42578125" style="7" customWidth="1"/>
    <col min="10248" max="10248" width="9.42578125" style="7" bestFit="1" customWidth="1"/>
    <col min="10249" max="10249" width="9.42578125" style="7" customWidth="1"/>
    <col min="10250" max="10251" width="10.5703125" style="7" customWidth="1"/>
    <col min="10252" max="10253" width="11.28515625" style="7" customWidth="1"/>
    <col min="10254" max="10254" width="9.42578125" style="7" customWidth="1"/>
    <col min="10255" max="10255" width="10" style="7" customWidth="1"/>
    <col min="10256" max="10256" width="10.7109375" style="7" customWidth="1"/>
    <col min="10257" max="10257" width="6.7109375" style="7" customWidth="1"/>
    <col min="10258" max="10258" width="9.140625" style="7"/>
    <col min="10259" max="10259" width="9.5703125" style="7" customWidth="1"/>
    <col min="10260" max="10260" width="9" style="7" customWidth="1"/>
    <col min="10261" max="10261" width="11.140625" style="7" customWidth="1"/>
    <col min="10262" max="10262" width="11.28515625" style="7" customWidth="1"/>
    <col min="10263" max="10263" width="10.42578125" style="7" customWidth="1"/>
    <col min="10264" max="10264" width="11.85546875" style="7" customWidth="1"/>
    <col min="10265" max="10265" width="11" style="7" customWidth="1"/>
    <col min="10266" max="10266" width="7.85546875" style="7" customWidth="1"/>
    <col min="10267" max="10267" width="8" style="7" customWidth="1"/>
    <col min="10268" max="10270" width="6.7109375" style="7" customWidth="1"/>
    <col min="10271" max="10496" width="9.140625" style="7"/>
    <col min="10497" max="10497" width="6.7109375" style="7" customWidth="1"/>
    <col min="10498" max="10498" width="26" style="7" customWidth="1"/>
    <col min="10499" max="10500" width="6.7109375" style="7" customWidth="1"/>
    <col min="10501" max="10501" width="10.42578125" style="7" customWidth="1"/>
    <col min="10502" max="10502" width="9.42578125" style="7" customWidth="1"/>
    <col min="10503" max="10503" width="10.42578125" style="7" customWidth="1"/>
    <col min="10504" max="10504" width="9.42578125" style="7" bestFit="1" customWidth="1"/>
    <col min="10505" max="10505" width="9.42578125" style="7" customWidth="1"/>
    <col min="10506" max="10507" width="10.5703125" style="7" customWidth="1"/>
    <col min="10508" max="10509" width="11.28515625" style="7" customWidth="1"/>
    <col min="10510" max="10510" width="9.42578125" style="7" customWidth="1"/>
    <col min="10511" max="10511" width="10" style="7" customWidth="1"/>
    <col min="10512" max="10512" width="10.7109375" style="7" customWidth="1"/>
    <col min="10513" max="10513" width="6.7109375" style="7" customWidth="1"/>
    <col min="10514" max="10514" width="9.140625" style="7"/>
    <col min="10515" max="10515" width="9.5703125" style="7" customWidth="1"/>
    <col min="10516" max="10516" width="9" style="7" customWidth="1"/>
    <col min="10517" max="10517" width="11.140625" style="7" customWidth="1"/>
    <col min="10518" max="10518" width="11.28515625" style="7" customWidth="1"/>
    <col min="10519" max="10519" width="10.42578125" style="7" customWidth="1"/>
    <col min="10520" max="10520" width="11.85546875" style="7" customWidth="1"/>
    <col min="10521" max="10521" width="11" style="7" customWidth="1"/>
    <col min="10522" max="10522" width="7.85546875" style="7" customWidth="1"/>
    <col min="10523" max="10523" width="8" style="7" customWidth="1"/>
    <col min="10524" max="10526" width="6.7109375" style="7" customWidth="1"/>
    <col min="10527" max="10752" width="9.140625" style="7"/>
    <col min="10753" max="10753" width="6.7109375" style="7" customWidth="1"/>
    <col min="10754" max="10754" width="26" style="7" customWidth="1"/>
    <col min="10755" max="10756" width="6.7109375" style="7" customWidth="1"/>
    <col min="10757" max="10757" width="10.42578125" style="7" customWidth="1"/>
    <col min="10758" max="10758" width="9.42578125" style="7" customWidth="1"/>
    <col min="10759" max="10759" width="10.42578125" style="7" customWidth="1"/>
    <col min="10760" max="10760" width="9.42578125" style="7" bestFit="1" customWidth="1"/>
    <col min="10761" max="10761" width="9.42578125" style="7" customWidth="1"/>
    <col min="10762" max="10763" width="10.5703125" style="7" customWidth="1"/>
    <col min="10764" max="10765" width="11.28515625" style="7" customWidth="1"/>
    <col min="10766" max="10766" width="9.42578125" style="7" customWidth="1"/>
    <col min="10767" max="10767" width="10" style="7" customWidth="1"/>
    <col min="10768" max="10768" width="10.7109375" style="7" customWidth="1"/>
    <col min="10769" max="10769" width="6.7109375" style="7" customWidth="1"/>
    <col min="10770" max="10770" width="9.140625" style="7"/>
    <col min="10771" max="10771" width="9.5703125" style="7" customWidth="1"/>
    <col min="10772" max="10772" width="9" style="7" customWidth="1"/>
    <col min="10773" max="10773" width="11.140625" style="7" customWidth="1"/>
    <col min="10774" max="10774" width="11.28515625" style="7" customWidth="1"/>
    <col min="10775" max="10775" width="10.42578125" style="7" customWidth="1"/>
    <col min="10776" max="10776" width="11.85546875" style="7" customWidth="1"/>
    <col min="10777" max="10777" width="11" style="7" customWidth="1"/>
    <col min="10778" max="10778" width="7.85546875" style="7" customWidth="1"/>
    <col min="10779" max="10779" width="8" style="7" customWidth="1"/>
    <col min="10780" max="10782" width="6.7109375" style="7" customWidth="1"/>
    <col min="10783" max="11008" width="9.140625" style="7"/>
    <col min="11009" max="11009" width="6.7109375" style="7" customWidth="1"/>
    <col min="11010" max="11010" width="26" style="7" customWidth="1"/>
    <col min="11011" max="11012" width="6.7109375" style="7" customWidth="1"/>
    <col min="11013" max="11013" width="10.42578125" style="7" customWidth="1"/>
    <col min="11014" max="11014" width="9.42578125" style="7" customWidth="1"/>
    <col min="11015" max="11015" width="10.42578125" style="7" customWidth="1"/>
    <col min="11016" max="11016" width="9.42578125" style="7" bestFit="1" customWidth="1"/>
    <col min="11017" max="11017" width="9.42578125" style="7" customWidth="1"/>
    <col min="11018" max="11019" width="10.5703125" style="7" customWidth="1"/>
    <col min="11020" max="11021" width="11.28515625" style="7" customWidth="1"/>
    <col min="11022" max="11022" width="9.42578125" style="7" customWidth="1"/>
    <col min="11023" max="11023" width="10" style="7" customWidth="1"/>
    <col min="11024" max="11024" width="10.7109375" style="7" customWidth="1"/>
    <col min="11025" max="11025" width="6.7109375" style="7" customWidth="1"/>
    <col min="11026" max="11026" width="9.140625" style="7"/>
    <col min="11027" max="11027" width="9.5703125" style="7" customWidth="1"/>
    <col min="11028" max="11028" width="9" style="7" customWidth="1"/>
    <col min="11029" max="11029" width="11.140625" style="7" customWidth="1"/>
    <col min="11030" max="11030" width="11.28515625" style="7" customWidth="1"/>
    <col min="11031" max="11031" width="10.42578125" style="7" customWidth="1"/>
    <col min="11032" max="11032" width="11.85546875" style="7" customWidth="1"/>
    <col min="11033" max="11033" width="11" style="7" customWidth="1"/>
    <col min="11034" max="11034" width="7.85546875" style="7" customWidth="1"/>
    <col min="11035" max="11035" width="8" style="7" customWidth="1"/>
    <col min="11036" max="11038" width="6.7109375" style="7" customWidth="1"/>
    <col min="11039" max="11264" width="9.140625" style="7"/>
    <col min="11265" max="11265" width="6.7109375" style="7" customWidth="1"/>
    <col min="11266" max="11266" width="26" style="7" customWidth="1"/>
    <col min="11267" max="11268" width="6.7109375" style="7" customWidth="1"/>
    <col min="11269" max="11269" width="10.42578125" style="7" customWidth="1"/>
    <col min="11270" max="11270" width="9.42578125" style="7" customWidth="1"/>
    <col min="11271" max="11271" width="10.42578125" style="7" customWidth="1"/>
    <col min="11272" max="11272" width="9.42578125" style="7" bestFit="1" customWidth="1"/>
    <col min="11273" max="11273" width="9.42578125" style="7" customWidth="1"/>
    <col min="11274" max="11275" width="10.5703125" style="7" customWidth="1"/>
    <col min="11276" max="11277" width="11.28515625" style="7" customWidth="1"/>
    <col min="11278" max="11278" width="9.42578125" style="7" customWidth="1"/>
    <col min="11279" max="11279" width="10" style="7" customWidth="1"/>
    <col min="11280" max="11280" width="10.7109375" style="7" customWidth="1"/>
    <col min="11281" max="11281" width="6.7109375" style="7" customWidth="1"/>
    <col min="11282" max="11282" width="9.140625" style="7"/>
    <col min="11283" max="11283" width="9.5703125" style="7" customWidth="1"/>
    <col min="11284" max="11284" width="9" style="7" customWidth="1"/>
    <col min="11285" max="11285" width="11.140625" style="7" customWidth="1"/>
    <col min="11286" max="11286" width="11.28515625" style="7" customWidth="1"/>
    <col min="11287" max="11287" width="10.42578125" style="7" customWidth="1"/>
    <col min="11288" max="11288" width="11.85546875" style="7" customWidth="1"/>
    <col min="11289" max="11289" width="11" style="7" customWidth="1"/>
    <col min="11290" max="11290" width="7.85546875" style="7" customWidth="1"/>
    <col min="11291" max="11291" width="8" style="7" customWidth="1"/>
    <col min="11292" max="11294" width="6.7109375" style="7" customWidth="1"/>
    <col min="11295" max="11520" width="9.140625" style="7"/>
    <col min="11521" max="11521" width="6.7109375" style="7" customWidth="1"/>
    <col min="11522" max="11522" width="26" style="7" customWidth="1"/>
    <col min="11523" max="11524" width="6.7109375" style="7" customWidth="1"/>
    <col min="11525" max="11525" width="10.42578125" style="7" customWidth="1"/>
    <col min="11526" max="11526" width="9.42578125" style="7" customWidth="1"/>
    <col min="11527" max="11527" width="10.42578125" style="7" customWidth="1"/>
    <col min="11528" max="11528" width="9.42578125" style="7" bestFit="1" customWidth="1"/>
    <col min="11529" max="11529" width="9.42578125" style="7" customWidth="1"/>
    <col min="11530" max="11531" width="10.5703125" style="7" customWidth="1"/>
    <col min="11532" max="11533" width="11.28515625" style="7" customWidth="1"/>
    <col min="11534" max="11534" width="9.42578125" style="7" customWidth="1"/>
    <col min="11535" max="11535" width="10" style="7" customWidth="1"/>
    <col min="11536" max="11536" width="10.7109375" style="7" customWidth="1"/>
    <col min="11537" max="11537" width="6.7109375" style="7" customWidth="1"/>
    <col min="11538" max="11538" width="9.140625" style="7"/>
    <col min="11539" max="11539" width="9.5703125" style="7" customWidth="1"/>
    <col min="11540" max="11540" width="9" style="7" customWidth="1"/>
    <col min="11541" max="11541" width="11.140625" style="7" customWidth="1"/>
    <col min="11542" max="11542" width="11.28515625" style="7" customWidth="1"/>
    <col min="11543" max="11543" width="10.42578125" style="7" customWidth="1"/>
    <col min="11544" max="11544" width="11.85546875" style="7" customWidth="1"/>
    <col min="11545" max="11545" width="11" style="7" customWidth="1"/>
    <col min="11546" max="11546" width="7.85546875" style="7" customWidth="1"/>
    <col min="11547" max="11547" width="8" style="7" customWidth="1"/>
    <col min="11548" max="11550" width="6.7109375" style="7" customWidth="1"/>
    <col min="11551" max="11776" width="9.140625" style="7"/>
    <col min="11777" max="11777" width="6.7109375" style="7" customWidth="1"/>
    <col min="11778" max="11778" width="26" style="7" customWidth="1"/>
    <col min="11779" max="11780" width="6.7109375" style="7" customWidth="1"/>
    <col min="11781" max="11781" width="10.42578125" style="7" customWidth="1"/>
    <col min="11782" max="11782" width="9.42578125" style="7" customWidth="1"/>
    <col min="11783" max="11783" width="10.42578125" style="7" customWidth="1"/>
    <col min="11784" max="11784" width="9.42578125" style="7" bestFit="1" customWidth="1"/>
    <col min="11785" max="11785" width="9.42578125" style="7" customWidth="1"/>
    <col min="11786" max="11787" width="10.5703125" style="7" customWidth="1"/>
    <col min="11788" max="11789" width="11.28515625" style="7" customWidth="1"/>
    <col min="11790" max="11790" width="9.42578125" style="7" customWidth="1"/>
    <col min="11791" max="11791" width="10" style="7" customWidth="1"/>
    <col min="11792" max="11792" width="10.7109375" style="7" customWidth="1"/>
    <col min="11793" max="11793" width="6.7109375" style="7" customWidth="1"/>
    <col min="11794" max="11794" width="9.140625" style="7"/>
    <col min="11795" max="11795" width="9.5703125" style="7" customWidth="1"/>
    <col min="11796" max="11796" width="9" style="7" customWidth="1"/>
    <col min="11797" max="11797" width="11.140625" style="7" customWidth="1"/>
    <col min="11798" max="11798" width="11.28515625" style="7" customWidth="1"/>
    <col min="11799" max="11799" width="10.42578125" style="7" customWidth="1"/>
    <col min="11800" max="11800" width="11.85546875" style="7" customWidth="1"/>
    <col min="11801" max="11801" width="11" style="7" customWidth="1"/>
    <col min="11802" max="11802" width="7.85546875" style="7" customWidth="1"/>
    <col min="11803" max="11803" width="8" style="7" customWidth="1"/>
    <col min="11804" max="11806" width="6.7109375" style="7" customWidth="1"/>
    <col min="11807" max="12032" width="9.140625" style="7"/>
    <col min="12033" max="12033" width="6.7109375" style="7" customWidth="1"/>
    <col min="12034" max="12034" width="26" style="7" customWidth="1"/>
    <col min="12035" max="12036" width="6.7109375" style="7" customWidth="1"/>
    <col min="12037" max="12037" width="10.42578125" style="7" customWidth="1"/>
    <col min="12038" max="12038" width="9.42578125" style="7" customWidth="1"/>
    <col min="12039" max="12039" width="10.42578125" style="7" customWidth="1"/>
    <col min="12040" max="12040" width="9.42578125" style="7" bestFit="1" customWidth="1"/>
    <col min="12041" max="12041" width="9.42578125" style="7" customWidth="1"/>
    <col min="12042" max="12043" width="10.5703125" style="7" customWidth="1"/>
    <col min="12044" max="12045" width="11.28515625" style="7" customWidth="1"/>
    <col min="12046" max="12046" width="9.42578125" style="7" customWidth="1"/>
    <col min="12047" max="12047" width="10" style="7" customWidth="1"/>
    <col min="12048" max="12048" width="10.7109375" style="7" customWidth="1"/>
    <col min="12049" max="12049" width="6.7109375" style="7" customWidth="1"/>
    <col min="12050" max="12050" width="9.140625" style="7"/>
    <col min="12051" max="12051" width="9.5703125" style="7" customWidth="1"/>
    <col min="12052" max="12052" width="9" style="7" customWidth="1"/>
    <col min="12053" max="12053" width="11.140625" style="7" customWidth="1"/>
    <col min="12054" max="12054" width="11.28515625" style="7" customWidth="1"/>
    <col min="12055" max="12055" width="10.42578125" style="7" customWidth="1"/>
    <col min="12056" max="12056" width="11.85546875" style="7" customWidth="1"/>
    <col min="12057" max="12057" width="11" style="7" customWidth="1"/>
    <col min="12058" max="12058" width="7.85546875" style="7" customWidth="1"/>
    <col min="12059" max="12059" width="8" style="7" customWidth="1"/>
    <col min="12060" max="12062" width="6.7109375" style="7" customWidth="1"/>
    <col min="12063" max="12288" width="9.140625" style="7"/>
    <col min="12289" max="12289" width="6.7109375" style="7" customWidth="1"/>
    <col min="12290" max="12290" width="26" style="7" customWidth="1"/>
    <col min="12291" max="12292" width="6.7109375" style="7" customWidth="1"/>
    <col min="12293" max="12293" width="10.42578125" style="7" customWidth="1"/>
    <col min="12294" max="12294" width="9.42578125" style="7" customWidth="1"/>
    <col min="12295" max="12295" width="10.42578125" style="7" customWidth="1"/>
    <col min="12296" max="12296" width="9.42578125" style="7" bestFit="1" customWidth="1"/>
    <col min="12297" max="12297" width="9.42578125" style="7" customWidth="1"/>
    <col min="12298" max="12299" width="10.5703125" style="7" customWidth="1"/>
    <col min="12300" max="12301" width="11.28515625" style="7" customWidth="1"/>
    <col min="12302" max="12302" width="9.42578125" style="7" customWidth="1"/>
    <col min="12303" max="12303" width="10" style="7" customWidth="1"/>
    <col min="12304" max="12304" width="10.7109375" style="7" customWidth="1"/>
    <col min="12305" max="12305" width="6.7109375" style="7" customWidth="1"/>
    <col min="12306" max="12306" width="9.140625" style="7"/>
    <col min="12307" max="12307" width="9.5703125" style="7" customWidth="1"/>
    <col min="12308" max="12308" width="9" style="7" customWidth="1"/>
    <col min="12309" max="12309" width="11.140625" style="7" customWidth="1"/>
    <col min="12310" max="12310" width="11.28515625" style="7" customWidth="1"/>
    <col min="12311" max="12311" width="10.42578125" style="7" customWidth="1"/>
    <col min="12312" max="12312" width="11.85546875" style="7" customWidth="1"/>
    <col min="12313" max="12313" width="11" style="7" customWidth="1"/>
    <col min="12314" max="12314" width="7.85546875" style="7" customWidth="1"/>
    <col min="12315" max="12315" width="8" style="7" customWidth="1"/>
    <col min="12316" max="12318" width="6.7109375" style="7" customWidth="1"/>
    <col min="12319" max="12544" width="9.140625" style="7"/>
    <col min="12545" max="12545" width="6.7109375" style="7" customWidth="1"/>
    <col min="12546" max="12546" width="26" style="7" customWidth="1"/>
    <col min="12547" max="12548" width="6.7109375" style="7" customWidth="1"/>
    <col min="12549" max="12549" width="10.42578125" style="7" customWidth="1"/>
    <col min="12550" max="12550" width="9.42578125" style="7" customWidth="1"/>
    <col min="12551" max="12551" width="10.42578125" style="7" customWidth="1"/>
    <col min="12552" max="12552" width="9.42578125" style="7" bestFit="1" customWidth="1"/>
    <col min="12553" max="12553" width="9.42578125" style="7" customWidth="1"/>
    <col min="12554" max="12555" width="10.5703125" style="7" customWidth="1"/>
    <col min="12556" max="12557" width="11.28515625" style="7" customWidth="1"/>
    <col min="12558" max="12558" width="9.42578125" style="7" customWidth="1"/>
    <col min="12559" max="12559" width="10" style="7" customWidth="1"/>
    <col min="12560" max="12560" width="10.7109375" style="7" customWidth="1"/>
    <col min="12561" max="12561" width="6.7109375" style="7" customWidth="1"/>
    <col min="12562" max="12562" width="9.140625" style="7"/>
    <col min="12563" max="12563" width="9.5703125" style="7" customWidth="1"/>
    <col min="12564" max="12564" width="9" style="7" customWidth="1"/>
    <col min="12565" max="12565" width="11.140625" style="7" customWidth="1"/>
    <col min="12566" max="12566" width="11.28515625" style="7" customWidth="1"/>
    <col min="12567" max="12567" width="10.42578125" style="7" customWidth="1"/>
    <col min="12568" max="12568" width="11.85546875" style="7" customWidth="1"/>
    <col min="12569" max="12569" width="11" style="7" customWidth="1"/>
    <col min="12570" max="12570" width="7.85546875" style="7" customWidth="1"/>
    <col min="12571" max="12571" width="8" style="7" customWidth="1"/>
    <col min="12572" max="12574" width="6.7109375" style="7" customWidth="1"/>
    <col min="12575" max="12800" width="9.140625" style="7"/>
    <col min="12801" max="12801" width="6.7109375" style="7" customWidth="1"/>
    <col min="12802" max="12802" width="26" style="7" customWidth="1"/>
    <col min="12803" max="12804" width="6.7109375" style="7" customWidth="1"/>
    <col min="12805" max="12805" width="10.42578125" style="7" customWidth="1"/>
    <col min="12806" max="12806" width="9.42578125" style="7" customWidth="1"/>
    <col min="12807" max="12807" width="10.42578125" style="7" customWidth="1"/>
    <col min="12808" max="12808" width="9.42578125" style="7" bestFit="1" customWidth="1"/>
    <col min="12809" max="12809" width="9.42578125" style="7" customWidth="1"/>
    <col min="12810" max="12811" width="10.5703125" style="7" customWidth="1"/>
    <col min="12812" max="12813" width="11.28515625" style="7" customWidth="1"/>
    <col min="12814" max="12814" width="9.42578125" style="7" customWidth="1"/>
    <col min="12815" max="12815" width="10" style="7" customWidth="1"/>
    <col min="12816" max="12816" width="10.7109375" style="7" customWidth="1"/>
    <col min="12817" max="12817" width="6.7109375" style="7" customWidth="1"/>
    <col min="12818" max="12818" width="9.140625" style="7"/>
    <col min="12819" max="12819" width="9.5703125" style="7" customWidth="1"/>
    <col min="12820" max="12820" width="9" style="7" customWidth="1"/>
    <col min="12821" max="12821" width="11.140625" style="7" customWidth="1"/>
    <col min="12822" max="12822" width="11.28515625" style="7" customWidth="1"/>
    <col min="12823" max="12823" width="10.42578125" style="7" customWidth="1"/>
    <col min="12824" max="12824" width="11.85546875" style="7" customWidth="1"/>
    <col min="12825" max="12825" width="11" style="7" customWidth="1"/>
    <col min="12826" max="12826" width="7.85546875" style="7" customWidth="1"/>
    <col min="12827" max="12827" width="8" style="7" customWidth="1"/>
    <col min="12828" max="12830" width="6.7109375" style="7" customWidth="1"/>
    <col min="12831" max="13056" width="9.140625" style="7"/>
    <col min="13057" max="13057" width="6.7109375" style="7" customWidth="1"/>
    <col min="13058" max="13058" width="26" style="7" customWidth="1"/>
    <col min="13059" max="13060" width="6.7109375" style="7" customWidth="1"/>
    <col min="13061" max="13061" width="10.42578125" style="7" customWidth="1"/>
    <col min="13062" max="13062" width="9.42578125" style="7" customWidth="1"/>
    <col min="13063" max="13063" width="10.42578125" style="7" customWidth="1"/>
    <col min="13064" max="13064" width="9.42578125" style="7" bestFit="1" customWidth="1"/>
    <col min="13065" max="13065" width="9.42578125" style="7" customWidth="1"/>
    <col min="13066" max="13067" width="10.5703125" style="7" customWidth="1"/>
    <col min="13068" max="13069" width="11.28515625" style="7" customWidth="1"/>
    <col min="13070" max="13070" width="9.42578125" style="7" customWidth="1"/>
    <col min="13071" max="13071" width="10" style="7" customWidth="1"/>
    <col min="13072" max="13072" width="10.7109375" style="7" customWidth="1"/>
    <col min="13073" max="13073" width="6.7109375" style="7" customWidth="1"/>
    <col min="13074" max="13074" width="9.140625" style="7"/>
    <col min="13075" max="13075" width="9.5703125" style="7" customWidth="1"/>
    <col min="13076" max="13076" width="9" style="7" customWidth="1"/>
    <col min="13077" max="13077" width="11.140625" style="7" customWidth="1"/>
    <col min="13078" max="13078" width="11.28515625" style="7" customWidth="1"/>
    <col min="13079" max="13079" width="10.42578125" style="7" customWidth="1"/>
    <col min="13080" max="13080" width="11.85546875" style="7" customWidth="1"/>
    <col min="13081" max="13081" width="11" style="7" customWidth="1"/>
    <col min="13082" max="13082" width="7.85546875" style="7" customWidth="1"/>
    <col min="13083" max="13083" width="8" style="7" customWidth="1"/>
    <col min="13084" max="13086" width="6.7109375" style="7" customWidth="1"/>
    <col min="13087" max="13312" width="9.140625" style="7"/>
    <col min="13313" max="13313" width="6.7109375" style="7" customWidth="1"/>
    <col min="13314" max="13314" width="26" style="7" customWidth="1"/>
    <col min="13315" max="13316" width="6.7109375" style="7" customWidth="1"/>
    <col min="13317" max="13317" width="10.42578125" style="7" customWidth="1"/>
    <col min="13318" max="13318" width="9.42578125" style="7" customWidth="1"/>
    <col min="13319" max="13319" width="10.42578125" style="7" customWidth="1"/>
    <col min="13320" max="13320" width="9.42578125" style="7" bestFit="1" customWidth="1"/>
    <col min="13321" max="13321" width="9.42578125" style="7" customWidth="1"/>
    <col min="13322" max="13323" width="10.5703125" style="7" customWidth="1"/>
    <col min="13324" max="13325" width="11.28515625" style="7" customWidth="1"/>
    <col min="13326" max="13326" width="9.42578125" style="7" customWidth="1"/>
    <col min="13327" max="13327" width="10" style="7" customWidth="1"/>
    <col min="13328" max="13328" width="10.7109375" style="7" customWidth="1"/>
    <col min="13329" max="13329" width="6.7109375" style="7" customWidth="1"/>
    <col min="13330" max="13330" width="9.140625" style="7"/>
    <col min="13331" max="13331" width="9.5703125" style="7" customWidth="1"/>
    <col min="13332" max="13332" width="9" style="7" customWidth="1"/>
    <col min="13333" max="13333" width="11.140625" style="7" customWidth="1"/>
    <col min="13334" max="13334" width="11.28515625" style="7" customWidth="1"/>
    <col min="13335" max="13335" width="10.42578125" style="7" customWidth="1"/>
    <col min="13336" max="13336" width="11.85546875" style="7" customWidth="1"/>
    <col min="13337" max="13337" width="11" style="7" customWidth="1"/>
    <col min="13338" max="13338" width="7.85546875" style="7" customWidth="1"/>
    <col min="13339" max="13339" width="8" style="7" customWidth="1"/>
    <col min="13340" max="13342" width="6.7109375" style="7" customWidth="1"/>
    <col min="13343" max="13568" width="9.140625" style="7"/>
    <col min="13569" max="13569" width="6.7109375" style="7" customWidth="1"/>
    <col min="13570" max="13570" width="26" style="7" customWidth="1"/>
    <col min="13571" max="13572" width="6.7109375" style="7" customWidth="1"/>
    <col min="13573" max="13573" width="10.42578125" style="7" customWidth="1"/>
    <col min="13574" max="13574" width="9.42578125" style="7" customWidth="1"/>
    <col min="13575" max="13575" width="10.42578125" style="7" customWidth="1"/>
    <col min="13576" max="13576" width="9.42578125" style="7" bestFit="1" customWidth="1"/>
    <col min="13577" max="13577" width="9.42578125" style="7" customWidth="1"/>
    <col min="13578" max="13579" width="10.5703125" style="7" customWidth="1"/>
    <col min="13580" max="13581" width="11.28515625" style="7" customWidth="1"/>
    <col min="13582" max="13582" width="9.42578125" style="7" customWidth="1"/>
    <col min="13583" max="13583" width="10" style="7" customWidth="1"/>
    <col min="13584" max="13584" width="10.7109375" style="7" customWidth="1"/>
    <col min="13585" max="13585" width="6.7109375" style="7" customWidth="1"/>
    <col min="13586" max="13586" width="9.140625" style="7"/>
    <col min="13587" max="13587" width="9.5703125" style="7" customWidth="1"/>
    <col min="13588" max="13588" width="9" style="7" customWidth="1"/>
    <col min="13589" max="13589" width="11.140625" style="7" customWidth="1"/>
    <col min="13590" max="13590" width="11.28515625" style="7" customWidth="1"/>
    <col min="13591" max="13591" width="10.42578125" style="7" customWidth="1"/>
    <col min="13592" max="13592" width="11.85546875" style="7" customWidth="1"/>
    <col min="13593" max="13593" width="11" style="7" customWidth="1"/>
    <col min="13594" max="13594" width="7.85546875" style="7" customWidth="1"/>
    <col min="13595" max="13595" width="8" style="7" customWidth="1"/>
    <col min="13596" max="13598" width="6.7109375" style="7" customWidth="1"/>
    <col min="13599" max="13824" width="9.140625" style="7"/>
    <col min="13825" max="13825" width="6.7109375" style="7" customWidth="1"/>
    <col min="13826" max="13826" width="26" style="7" customWidth="1"/>
    <col min="13827" max="13828" width="6.7109375" style="7" customWidth="1"/>
    <col min="13829" max="13829" width="10.42578125" style="7" customWidth="1"/>
    <col min="13830" max="13830" width="9.42578125" style="7" customWidth="1"/>
    <col min="13831" max="13831" width="10.42578125" style="7" customWidth="1"/>
    <col min="13832" max="13832" width="9.42578125" style="7" bestFit="1" customWidth="1"/>
    <col min="13833" max="13833" width="9.42578125" style="7" customWidth="1"/>
    <col min="13834" max="13835" width="10.5703125" style="7" customWidth="1"/>
    <col min="13836" max="13837" width="11.28515625" style="7" customWidth="1"/>
    <col min="13838" max="13838" width="9.42578125" style="7" customWidth="1"/>
    <col min="13839" max="13839" width="10" style="7" customWidth="1"/>
    <col min="13840" max="13840" width="10.7109375" style="7" customWidth="1"/>
    <col min="13841" max="13841" width="6.7109375" style="7" customWidth="1"/>
    <col min="13842" max="13842" width="9.140625" style="7"/>
    <col min="13843" max="13843" width="9.5703125" style="7" customWidth="1"/>
    <col min="13844" max="13844" width="9" style="7" customWidth="1"/>
    <col min="13845" max="13845" width="11.140625" style="7" customWidth="1"/>
    <col min="13846" max="13846" width="11.28515625" style="7" customWidth="1"/>
    <col min="13847" max="13847" width="10.42578125" style="7" customWidth="1"/>
    <col min="13848" max="13848" width="11.85546875" style="7" customWidth="1"/>
    <col min="13849" max="13849" width="11" style="7" customWidth="1"/>
    <col min="13850" max="13850" width="7.85546875" style="7" customWidth="1"/>
    <col min="13851" max="13851" width="8" style="7" customWidth="1"/>
    <col min="13852" max="13854" width="6.7109375" style="7" customWidth="1"/>
    <col min="13855" max="14080" width="9.140625" style="7"/>
    <col min="14081" max="14081" width="6.7109375" style="7" customWidth="1"/>
    <col min="14082" max="14082" width="26" style="7" customWidth="1"/>
    <col min="14083" max="14084" width="6.7109375" style="7" customWidth="1"/>
    <col min="14085" max="14085" width="10.42578125" style="7" customWidth="1"/>
    <col min="14086" max="14086" width="9.42578125" style="7" customWidth="1"/>
    <col min="14087" max="14087" width="10.42578125" style="7" customWidth="1"/>
    <col min="14088" max="14088" width="9.42578125" style="7" bestFit="1" customWidth="1"/>
    <col min="14089" max="14089" width="9.42578125" style="7" customWidth="1"/>
    <col min="14090" max="14091" width="10.5703125" style="7" customWidth="1"/>
    <col min="14092" max="14093" width="11.28515625" style="7" customWidth="1"/>
    <col min="14094" max="14094" width="9.42578125" style="7" customWidth="1"/>
    <col min="14095" max="14095" width="10" style="7" customWidth="1"/>
    <col min="14096" max="14096" width="10.7109375" style="7" customWidth="1"/>
    <col min="14097" max="14097" width="6.7109375" style="7" customWidth="1"/>
    <col min="14098" max="14098" width="9.140625" style="7"/>
    <col min="14099" max="14099" width="9.5703125" style="7" customWidth="1"/>
    <col min="14100" max="14100" width="9" style="7" customWidth="1"/>
    <col min="14101" max="14101" width="11.140625" style="7" customWidth="1"/>
    <col min="14102" max="14102" width="11.28515625" style="7" customWidth="1"/>
    <col min="14103" max="14103" width="10.42578125" style="7" customWidth="1"/>
    <col min="14104" max="14104" width="11.85546875" style="7" customWidth="1"/>
    <col min="14105" max="14105" width="11" style="7" customWidth="1"/>
    <col min="14106" max="14106" width="7.85546875" style="7" customWidth="1"/>
    <col min="14107" max="14107" width="8" style="7" customWidth="1"/>
    <col min="14108" max="14110" width="6.7109375" style="7" customWidth="1"/>
    <col min="14111" max="14336" width="9.140625" style="7"/>
    <col min="14337" max="14337" width="6.7109375" style="7" customWidth="1"/>
    <col min="14338" max="14338" width="26" style="7" customWidth="1"/>
    <col min="14339" max="14340" width="6.7109375" style="7" customWidth="1"/>
    <col min="14341" max="14341" width="10.42578125" style="7" customWidth="1"/>
    <col min="14342" max="14342" width="9.42578125" style="7" customWidth="1"/>
    <col min="14343" max="14343" width="10.42578125" style="7" customWidth="1"/>
    <col min="14344" max="14344" width="9.42578125" style="7" bestFit="1" customWidth="1"/>
    <col min="14345" max="14345" width="9.42578125" style="7" customWidth="1"/>
    <col min="14346" max="14347" width="10.5703125" style="7" customWidth="1"/>
    <col min="14348" max="14349" width="11.28515625" style="7" customWidth="1"/>
    <col min="14350" max="14350" width="9.42578125" style="7" customWidth="1"/>
    <col min="14351" max="14351" width="10" style="7" customWidth="1"/>
    <col min="14352" max="14352" width="10.7109375" style="7" customWidth="1"/>
    <col min="14353" max="14353" width="6.7109375" style="7" customWidth="1"/>
    <col min="14354" max="14354" width="9.140625" style="7"/>
    <col min="14355" max="14355" width="9.5703125" style="7" customWidth="1"/>
    <col min="14356" max="14356" width="9" style="7" customWidth="1"/>
    <col min="14357" max="14357" width="11.140625" style="7" customWidth="1"/>
    <col min="14358" max="14358" width="11.28515625" style="7" customWidth="1"/>
    <col min="14359" max="14359" width="10.42578125" style="7" customWidth="1"/>
    <col min="14360" max="14360" width="11.85546875" style="7" customWidth="1"/>
    <col min="14361" max="14361" width="11" style="7" customWidth="1"/>
    <col min="14362" max="14362" width="7.85546875" style="7" customWidth="1"/>
    <col min="14363" max="14363" width="8" style="7" customWidth="1"/>
    <col min="14364" max="14366" width="6.7109375" style="7" customWidth="1"/>
    <col min="14367" max="14592" width="9.140625" style="7"/>
    <col min="14593" max="14593" width="6.7109375" style="7" customWidth="1"/>
    <col min="14594" max="14594" width="26" style="7" customWidth="1"/>
    <col min="14595" max="14596" width="6.7109375" style="7" customWidth="1"/>
    <col min="14597" max="14597" width="10.42578125" style="7" customWidth="1"/>
    <col min="14598" max="14598" width="9.42578125" style="7" customWidth="1"/>
    <col min="14599" max="14599" width="10.42578125" style="7" customWidth="1"/>
    <col min="14600" max="14600" width="9.42578125" style="7" bestFit="1" customWidth="1"/>
    <col min="14601" max="14601" width="9.42578125" style="7" customWidth="1"/>
    <col min="14602" max="14603" width="10.5703125" style="7" customWidth="1"/>
    <col min="14604" max="14605" width="11.28515625" style="7" customWidth="1"/>
    <col min="14606" max="14606" width="9.42578125" style="7" customWidth="1"/>
    <col min="14607" max="14607" width="10" style="7" customWidth="1"/>
    <col min="14608" max="14608" width="10.7109375" style="7" customWidth="1"/>
    <col min="14609" max="14609" width="6.7109375" style="7" customWidth="1"/>
    <col min="14610" max="14610" width="9.140625" style="7"/>
    <col min="14611" max="14611" width="9.5703125" style="7" customWidth="1"/>
    <col min="14612" max="14612" width="9" style="7" customWidth="1"/>
    <col min="14613" max="14613" width="11.140625" style="7" customWidth="1"/>
    <col min="14614" max="14614" width="11.28515625" style="7" customWidth="1"/>
    <col min="14615" max="14615" width="10.42578125" style="7" customWidth="1"/>
    <col min="14616" max="14616" width="11.85546875" style="7" customWidth="1"/>
    <col min="14617" max="14617" width="11" style="7" customWidth="1"/>
    <col min="14618" max="14618" width="7.85546875" style="7" customWidth="1"/>
    <col min="14619" max="14619" width="8" style="7" customWidth="1"/>
    <col min="14620" max="14622" width="6.7109375" style="7" customWidth="1"/>
    <col min="14623" max="14848" width="9.140625" style="7"/>
    <col min="14849" max="14849" width="6.7109375" style="7" customWidth="1"/>
    <col min="14850" max="14850" width="26" style="7" customWidth="1"/>
    <col min="14851" max="14852" width="6.7109375" style="7" customWidth="1"/>
    <col min="14853" max="14853" width="10.42578125" style="7" customWidth="1"/>
    <col min="14854" max="14854" width="9.42578125" style="7" customWidth="1"/>
    <col min="14855" max="14855" width="10.42578125" style="7" customWidth="1"/>
    <col min="14856" max="14856" width="9.42578125" style="7" bestFit="1" customWidth="1"/>
    <col min="14857" max="14857" width="9.42578125" style="7" customWidth="1"/>
    <col min="14858" max="14859" width="10.5703125" style="7" customWidth="1"/>
    <col min="14860" max="14861" width="11.28515625" style="7" customWidth="1"/>
    <col min="14862" max="14862" width="9.42578125" style="7" customWidth="1"/>
    <col min="14863" max="14863" width="10" style="7" customWidth="1"/>
    <col min="14864" max="14864" width="10.7109375" style="7" customWidth="1"/>
    <col min="14865" max="14865" width="6.7109375" style="7" customWidth="1"/>
    <col min="14866" max="14866" width="9.140625" style="7"/>
    <col min="14867" max="14867" width="9.5703125" style="7" customWidth="1"/>
    <col min="14868" max="14868" width="9" style="7" customWidth="1"/>
    <col min="14869" max="14869" width="11.140625" style="7" customWidth="1"/>
    <col min="14870" max="14870" width="11.28515625" style="7" customWidth="1"/>
    <col min="14871" max="14871" width="10.42578125" style="7" customWidth="1"/>
    <col min="14872" max="14872" width="11.85546875" style="7" customWidth="1"/>
    <col min="14873" max="14873" width="11" style="7" customWidth="1"/>
    <col min="14874" max="14874" width="7.85546875" style="7" customWidth="1"/>
    <col min="14875" max="14875" width="8" style="7" customWidth="1"/>
    <col min="14876" max="14878" width="6.7109375" style="7" customWidth="1"/>
    <col min="14879" max="15104" width="9.140625" style="7"/>
    <col min="15105" max="15105" width="6.7109375" style="7" customWidth="1"/>
    <col min="15106" max="15106" width="26" style="7" customWidth="1"/>
    <col min="15107" max="15108" width="6.7109375" style="7" customWidth="1"/>
    <col min="15109" max="15109" width="10.42578125" style="7" customWidth="1"/>
    <col min="15110" max="15110" width="9.42578125" style="7" customWidth="1"/>
    <col min="15111" max="15111" width="10.42578125" style="7" customWidth="1"/>
    <col min="15112" max="15112" width="9.42578125" style="7" bestFit="1" customWidth="1"/>
    <col min="15113" max="15113" width="9.42578125" style="7" customWidth="1"/>
    <col min="15114" max="15115" width="10.5703125" style="7" customWidth="1"/>
    <col min="15116" max="15117" width="11.28515625" style="7" customWidth="1"/>
    <col min="15118" max="15118" width="9.42578125" style="7" customWidth="1"/>
    <col min="15119" max="15119" width="10" style="7" customWidth="1"/>
    <col min="15120" max="15120" width="10.7109375" style="7" customWidth="1"/>
    <col min="15121" max="15121" width="6.7109375" style="7" customWidth="1"/>
    <col min="15122" max="15122" width="9.140625" style="7"/>
    <col min="15123" max="15123" width="9.5703125" style="7" customWidth="1"/>
    <col min="15124" max="15124" width="9" style="7" customWidth="1"/>
    <col min="15125" max="15125" width="11.140625" style="7" customWidth="1"/>
    <col min="15126" max="15126" width="11.28515625" style="7" customWidth="1"/>
    <col min="15127" max="15127" width="10.42578125" style="7" customWidth="1"/>
    <col min="15128" max="15128" width="11.85546875" style="7" customWidth="1"/>
    <col min="15129" max="15129" width="11" style="7" customWidth="1"/>
    <col min="15130" max="15130" width="7.85546875" style="7" customWidth="1"/>
    <col min="15131" max="15131" width="8" style="7" customWidth="1"/>
    <col min="15132" max="15134" width="6.7109375" style="7" customWidth="1"/>
    <col min="15135" max="15360" width="9.140625" style="7"/>
    <col min="15361" max="15361" width="6.7109375" style="7" customWidth="1"/>
    <col min="15362" max="15362" width="26" style="7" customWidth="1"/>
    <col min="15363" max="15364" width="6.7109375" style="7" customWidth="1"/>
    <col min="15365" max="15365" width="10.42578125" style="7" customWidth="1"/>
    <col min="15366" max="15366" width="9.42578125" style="7" customWidth="1"/>
    <col min="15367" max="15367" width="10.42578125" style="7" customWidth="1"/>
    <col min="15368" max="15368" width="9.42578125" style="7" bestFit="1" customWidth="1"/>
    <col min="15369" max="15369" width="9.42578125" style="7" customWidth="1"/>
    <col min="15370" max="15371" width="10.5703125" style="7" customWidth="1"/>
    <col min="15372" max="15373" width="11.28515625" style="7" customWidth="1"/>
    <col min="15374" max="15374" width="9.42578125" style="7" customWidth="1"/>
    <col min="15375" max="15375" width="10" style="7" customWidth="1"/>
    <col min="15376" max="15376" width="10.7109375" style="7" customWidth="1"/>
    <col min="15377" max="15377" width="6.7109375" style="7" customWidth="1"/>
    <col min="15378" max="15378" width="9.140625" style="7"/>
    <col min="15379" max="15379" width="9.5703125" style="7" customWidth="1"/>
    <col min="15380" max="15380" width="9" style="7" customWidth="1"/>
    <col min="15381" max="15381" width="11.140625" style="7" customWidth="1"/>
    <col min="15382" max="15382" width="11.28515625" style="7" customWidth="1"/>
    <col min="15383" max="15383" width="10.42578125" style="7" customWidth="1"/>
    <col min="15384" max="15384" width="11.85546875" style="7" customWidth="1"/>
    <col min="15385" max="15385" width="11" style="7" customWidth="1"/>
    <col min="15386" max="15386" width="7.85546875" style="7" customWidth="1"/>
    <col min="15387" max="15387" width="8" style="7" customWidth="1"/>
    <col min="15388" max="15390" width="6.7109375" style="7" customWidth="1"/>
    <col min="15391" max="15616" width="9.140625" style="7"/>
    <col min="15617" max="15617" width="6.7109375" style="7" customWidth="1"/>
    <col min="15618" max="15618" width="26" style="7" customWidth="1"/>
    <col min="15619" max="15620" width="6.7109375" style="7" customWidth="1"/>
    <col min="15621" max="15621" width="10.42578125" style="7" customWidth="1"/>
    <col min="15622" max="15622" width="9.42578125" style="7" customWidth="1"/>
    <col min="15623" max="15623" width="10.42578125" style="7" customWidth="1"/>
    <col min="15624" max="15624" width="9.42578125" style="7" bestFit="1" customWidth="1"/>
    <col min="15625" max="15625" width="9.42578125" style="7" customWidth="1"/>
    <col min="15626" max="15627" width="10.5703125" style="7" customWidth="1"/>
    <col min="15628" max="15629" width="11.28515625" style="7" customWidth="1"/>
    <col min="15630" max="15630" width="9.42578125" style="7" customWidth="1"/>
    <col min="15631" max="15631" width="10" style="7" customWidth="1"/>
    <col min="15632" max="15632" width="10.7109375" style="7" customWidth="1"/>
    <col min="15633" max="15633" width="6.7109375" style="7" customWidth="1"/>
    <col min="15634" max="15634" width="9.140625" style="7"/>
    <col min="15635" max="15635" width="9.5703125" style="7" customWidth="1"/>
    <col min="15636" max="15636" width="9" style="7" customWidth="1"/>
    <col min="15637" max="15637" width="11.140625" style="7" customWidth="1"/>
    <col min="15638" max="15638" width="11.28515625" style="7" customWidth="1"/>
    <col min="15639" max="15639" width="10.42578125" style="7" customWidth="1"/>
    <col min="15640" max="15640" width="11.85546875" style="7" customWidth="1"/>
    <col min="15641" max="15641" width="11" style="7" customWidth="1"/>
    <col min="15642" max="15642" width="7.85546875" style="7" customWidth="1"/>
    <col min="15643" max="15643" width="8" style="7" customWidth="1"/>
    <col min="15644" max="15646" width="6.7109375" style="7" customWidth="1"/>
    <col min="15647" max="15872" width="9.140625" style="7"/>
    <col min="15873" max="15873" width="6.7109375" style="7" customWidth="1"/>
    <col min="15874" max="15874" width="26" style="7" customWidth="1"/>
    <col min="15875" max="15876" width="6.7109375" style="7" customWidth="1"/>
    <col min="15877" max="15877" width="10.42578125" style="7" customWidth="1"/>
    <col min="15878" max="15878" width="9.42578125" style="7" customWidth="1"/>
    <col min="15879" max="15879" width="10.42578125" style="7" customWidth="1"/>
    <col min="15880" max="15880" width="9.42578125" style="7" bestFit="1" customWidth="1"/>
    <col min="15881" max="15881" width="9.42578125" style="7" customWidth="1"/>
    <col min="15882" max="15883" width="10.5703125" style="7" customWidth="1"/>
    <col min="15884" max="15885" width="11.28515625" style="7" customWidth="1"/>
    <col min="15886" max="15886" width="9.42578125" style="7" customWidth="1"/>
    <col min="15887" max="15887" width="10" style="7" customWidth="1"/>
    <col min="15888" max="15888" width="10.7109375" style="7" customWidth="1"/>
    <col min="15889" max="15889" width="6.7109375" style="7" customWidth="1"/>
    <col min="15890" max="15890" width="9.140625" style="7"/>
    <col min="15891" max="15891" width="9.5703125" style="7" customWidth="1"/>
    <col min="15892" max="15892" width="9" style="7" customWidth="1"/>
    <col min="15893" max="15893" width="11.140625" style="7" customWidth="1"/>
    <col min="15894" max="15894" width="11.28515625" style="7" customWidth="1"/>
    <col min="15895" max="15895" width="10.42578125" style="7" customWidth="1"/>
    <col min="15896" max="15896" width="11.85546875" style="7" customWidth="1"/>
    <col min="15897" max="15897" width="11" style="7" customWidth="1"/>
    <col min="15898" max="15898" width="7.85546875" style="7" customWidth="1"/>
    <col min="15899" max="15899" width="8" style="7" customWidth="1"/>
    <col min="15900" max="15902" width="6.7109375" style="7" customWidth="1"/>
    <col min="15903" max="16128" width="9.140625" style="7"/>
    <col min="16129" max="16129" width="6.7109375" style="7" customWidth="1"/>
    <col min="16130" max="16130" width="26" style="7" customWidth="1"/>
    <col min="16131" max="16132" width="6.7109375" style="7" customWidth="1"/>
    <col min="16133" max="16133" width="10.42578125" style="7" customWidth="1"/>
    <col min="16134" max="16134" width="9.42578125" style="7" customWidth="1"/>
    <col min="16135" max="16135" width="10.42578125" style="7" customWidth="1"/>
    <col min="16136" max="16136" width="9.42578125" style="7" bestFit="1" customWidth="1"/>
    <col min="16137" max="16137" width="9.42578125" style="7" customWidth="1"/>
    <col min="16138" max="16139" width="10.5703125" style="7" customWidth="1"/>
    <col min="16140" max="16141" width="11.28515625" style="7" customWidth="1"/>
    <col min="16142" max="16142" width="9.42578125" style="7" customWidth="1"/>
    <col min="16143" max="16143" width="10" style="7" customWidth="1"/>
    <col min="16144" max="16144" width="10.7109375" style="7" customWidth="1"/>
    <col min="16145" max="16145" width="6.7109375" style="7" customWidth="1"/>
    <col min="16146" max="16146" width="9.140625" style="7"/>
    <col min="16147" max="16147" width="9.5703125" style="7" customWidth="1"/>
    <col min="16148" max="16148" width="9" style="7" customWidth="1"/>
    <col min="16149" max="16149" width="11.140625" style="7" customWidth="1"/>
    <col min="16150" max="16150" width="11.28515625" style="7" customWidth="1"/>
    <col min="16151" max="16151" width="10.42578125" style="7" customWidth="1"/>
    <col min="16152" max="16152" width="11.85546875" style="7" customWidth="1"/>
    <col min="16153" max="16153" width="11" style="7" customWidth="1"/>
    <col min="16154" max="16154" width="7.85546875" style="7" customWidth="1"/>
    <col min="16155" max="16155" width="8" style="7" customWidth="1"/>
    <col min="16156" max="16158" width="6.7109375" style="7" customWidth="1"/>
    <col min="16159" max="16384" width="9.140625" style="7"/>
  </cols>
  <sheetData>
    <row r="1" spans="1:29" s="1" customFormat="1" ht="38.25" customHeight="1" x14ac:dyDescent="0.25">
      <c r="A1" s="101" t="s">
        <v>109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3"/>
    </row>
    <row r="2" spans="1:29" s="5" customFormat="1" ht="25.5" customHeight="1" x14ac:dyDescent="0.25">
      <c r="A2" s="104" t="s">
        <v>0</v>
      </c>
      <c r="B2" s="105" t="s">
        <v>1</v>
      </c>
      <c r="C2" s="105" t="s">
        <v>2</v>
      </c>
      <c r="D2" s="106" t="s">
        <v>3</v>
      </c>
      <c r="E2" s="105" t="s">
        <v>4</v>
      </c>
      <c r="F2" s="105"/>
      <c r="G2" s="105"/>
      <c r="H2" s="104" t="s">
        <v>5</v>
      </c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4">
        <v>10</v>
      </c>
      <c r="AA2" s="4"/>
    </row>
    <row r="3" spans="1:29" s="6" customFormat="1" ht="38.25" customHeight="1" x14ac:dyDescent="0.25">
      <c r="A3" s="104"/>
      <c r="B3" s="105"/>
      <c r="C3" s="105"/>
      <c r="D3" s="106"/>
      <c r="E3" s="105"/>
      <c r="F3" s="105"/>
      <c r="G3" s="105"/>
      <c r="H3" s="105" t="s">
        <v>6</v>
      </c>
      <c r="I3" s="105"/>
      <c r="J3" s="105"/>
      <c r="K3" s="105" t="s">
        <v>7</v>
      </c>
      <c r="L3" s="105"/>
      <c r="M3" s="105"/>
      <c r="N3" s="105" t="s">
        <v>8</v>
      </c>
      <c r="O3" s="105"/>
      <c r="P3" s="105"/>
      <c r="Q3" s="105" t="s">
        <v>9</v>
      </c>
      <c r="R3" s="105"/>
      <c r="S3" s="105"/>
      <c r="T3" s="105" t="s">
        <v>10</v>
      </c>
      <c r="U3" s="105"/>
      <c r="V3" s="105"/>
      <c r="W3" s="105" t="s">
        <v>11</v>
      </c>
      <c r="X3" s="105"/>
      <c r="Y3" s="105"/>
      <c r="Z3" s="2"/>
      <c r="AA3" s="2"/>
    </row>
    <row r="4" spans="1:29" s="6" customFormat="1" ht="37.5" customHeight="1" x14ac:dyDescent="0.25">
      <c r="A4" s="104"/>
      <c r="B4" s="105"/>
      <c r="C4" s="105"/>
      <c r="D4" s="106"/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18</v>
      </c>
      <c r="L4" s="3" t="s">
        <v>19</v>
      </c>
      <c r="M4" s="3" t="s">
        <v>20</v>
      </c>
      <c r="N4" s="3" t="s">
        <v>21</v>
      </c>
      <c r="O4" s="3" t="s">
        <v>22</v>
      </c>
      <c r="P4" s="3" t="s">
        <v>23</v>
      </c>
      <c r="Q4" s="3" t="s">
        <v>24</v>
      </c>
      <c r="R4" s="3" t="s">
        <v>25</v>
      </c>
      <c r="S4" s="3" t="s">
        <v>26</v>
      </c>
      <c r="T4" s="3" t="s">
        <v>27</v>
      </c>
      <c r="U4" s="3" t="s">
        <v>28</v>
      </c>
      <c r="V4" s="3" t="s">
        <v>29</v>
      </c>
      <c r="W4" s="3" t="s">
        <v>30</v>
      </c>
      <c r="X4" s="3" t="s">
        <v>31</v>
      </c>
      <c r="Y4" s="3" t="s">
        <v>32</v>
      </c>
      <c r="Z4" s="3" t="s">
        <v>33</v>
      </c>
      <c r="AA4" s="2" t="s">
        <v>34</v>
      </c>
    </row>
    <row r="5" spans="1:29" ht="12.75" x14ac:dyDescent="0.25">
      <c r="A5" s="4">
        <v>1</v>
      </c>
      <c r="B5" s="72" t="s">
        <v>35</v>
      </c>
      <c r="C5" s="73">
        <v>1260</v>
      </c>
      <c r="D5" s="74">
        <v>0.36220000000000002</v>
      </c>
      <c r="E5" s="75">
        <v>107.61</v>
      </c>
      <c r="F5" s="75">
        <v>204.74001240000001</v>
      </c>
      <c r="G5" s="75">
        <f>F5-E5</f>
        <v>97.130012400000012</v>
      </c>
      <c r="H5" s="75">
        <v>239.375</v>
      </c>
      <c r="I5" s="75">
        <v>220.87567890895838</v>
      </c>
      <c r="J5" s="75">
        <f>I5-H5</f>
        <v>-18.499321091041622</v>
      </c>
      <c r="K5" s="75">
        <v>455.19030000000004</v>
      </c>
      <c r="L5" s="75">
        <v>869.98638626008824</v>
      </c>
      <c r="M5" s="75">
        <f>L5-K5</f>
        <v>414.7960862600882</v>
      </c>
      <c r="N5" s="75"/>
      <c r="O5" s="75">
        <v>0</v>
      </c>
      <c r="P5" s="75">
        <f>O5-N5</f>
        <v>0</v>
      </c>
      <c r="Q5" s="75"/>
      <c r="R5" s="75">
        <v>0</v>
      </c>
      <c r="S5" s="75">
        <f>R5-Q5</f>
        <v>0</v>
      </c>
      <c r="T5" s="75"/>
      <c r="U5" s="75">
        <v>0</v>
      </c>
      <c r="V5" s="75">
        <f>U5-T5</f>
        <v>0</v>
      </c>
      <c r="W5" s="75">
        <f>T5+Q5+N5+K5+H5</f>
        <v>694.56529999999998</v>
      </c>
      <c r="X5" s="75">
        <f>U5+R5+O5+L5+I5</f>
        <v>1090.8620651690467</v>
      </c>
      <c r="Y5" s="75">
        <f>X5-W5</f>
        <v>396.29676516904669</v>
      </c>
      <c r="Z5" s="76">
        <f t="shared" ref="Z5:AA50" si="0">IFERROR(W5/E5,0)</f>
        <v>6.4544679862466312</v>
      </c>
      <c r="AA5" s="76">
        <f t="shared" si="0"/>
        <v>5.3280355529032226</v>
      </c>
      <c r="AC5" s="8"/>
    </row>
    <row r="6" spans="1:29" ht="12.75" x14ac:dyDescent="0.25">
      <c r="A6" s="4">
        <f>A5+1</f>
        <v>2</v>
      </c>
      <c r="B6" s="72" t="s">
        <v>36</v>
      </c>
      <c r="C6" s="73">
        <v>500</v>
      </c>
      <c r="D6" s="74">
        <v>0.36220000000000002</v>
      </c>
      <c r="E6" s="75">
        <v>84.45</v>
      </c>
      <c r="F6" s="75">
        <v>51.824772450000005</v>
      </c>
      <c r="G6" s="75">
        <f t="shared" ref="G6:G75" si="1">F6-E6</f>
        <v>-32.625227549999998</v>
      </c>
      <c r="H6" s="75">
        <v>86.4</v>
      </c>
      <c r="I6" s="75">
        <v>72.092337063541677</v>
      </c>
      <c r="J6" s="75">
        <f t="shared" ref="J6:J75" si="2">I6-H6</f>
        <v>-14.307662936458328</v>
      </c>
      <c r="K6" s="75">
        <v>332.733</v>
      </c>
      <c r="L6" s="75">
        <v>206.46132350055839</v>
      </c>
      <c r="M6" s="75">
        <f t="shared" ref="M6:M75" si="3">L6-K6</f>
        <v>-126.27167649944161</v>
      </c>
      <c r="N6" s="75"/>
      <c r="O6" s="75">
        <v>0</v>
      </c>
      <c r="P6" s="75">
        <f t="shared" ref="P6:P75" si="4">O6-N6</f>
        <v>0</v>
      </c>
      <c r="Q6" s="75"/>
      <c r="R6" s="75">
        <v>0</v>
      </c>
      <c r="S6" s="75">
        <f t="shared" ref="S6:S75" si="5">R6-Q6</f>
        <v>0</v>
      </c>
      <c r="T6" s="75"/>
      <c r="U6" s="75">
        <v>0</v>
      </c>
      <c r="V6" s="75">
        <f t="shared" ref="V6:V75" si="6">U6-T6</f>
        <v>0</v>
      </c>
      <c r="W6" s="75">
        <f t="shared" ref="W6:X75" si="7">T6+Q6+N6+K6+H6</f>
        <v>419.13300000000004</v>
      </c>
      <c r="X6" s="75">
        <f t="shared" si="7"/>
        <v>278.55366056410008</v>
      </c>
      <c r="Y6" s="75">
        <f t="shared" ref="Y6:Y75" si="8">X6-W6</f>
        <v>-140.57933943589995</v>
      </c>
      <c r="Z6" s="76">
        <f t="shared" si="0"/>
        <v>4.9630905861456487</v>
      </c>
      <c r="AA6" s="76">
        <f t="shared" si="0"/>
        <v>5.3749133357574452</v>
      </c>
      <c r="AC6" s="8"/>
    </row>
    <row r="7" spans="1:29" ht="12.75" x14ac:dyDescent="0.25">
      <c r="A7" s="4">
        <f t="shared" ref="A7:A67" si="9">A6+1</f>
        <v>3</v>
      </c>
      <c r="B7" s="72" t="s">
        <v>37</v>
      </c>
      <c r="C7" s="73">
        <v>800</v>
      </c>
      <c r="D7" s="74">
        <v>0.36220000000000002</v>
      </c>
      <c r="E7" s="75">
        <v>162.59</v>
      </c>
      <c r="F7" s="75">
        <v>125.81428358510001</v>
      </c>
      <c r="G7" s="75">
        <f t="shared" si="1"/>
        <v>-36.775716414899989</v>
      </c>
      <c r="H7" s="75">
        <v>324.79166666666663</v>
      </c>
      <c r="I7" s="75">
        <v>279.0667197967</v>
      </c>
      <c r="J7" s="75">
        <f t="shared" si="2"/>
        <v>-45.724946869966629</v>
      </c>
      <c r="K7" s="75">
        <v>543.05060000000003</v>
      </c>
      <c r="L7" s="75">
        <v>400.43960059630336</v>
      </c>
      <c r="M7" s="75">
        <f t="shared" si="3"/>
        <v>-142.61099940369667</v>
      </c>
      <c r="N7" s="75"/>
      <c r="O7" s="75">
        <v>0</v>
      </c>
      <c r="P7" s="75">
        <f t="shared" si="4"/>
        <v>0</v>
      </c>
      <c r="Q7" s="75"/>
      <c r="R7" s="75">
        <v>0</v>
      </c>
      <c r="S7" s="75">
        <f t="shared" si="5"/>
        <v>0</v>
      </c>
      <c r="T7" s="75"/>
      <c r="U7" s="75">
        <v>0</v>
      </c>
      <c r="V7" s="75">
        <f t="shared" si="6"/>
        <v>0</v>
      </c>
      <c r="W7" s="75">
        <f t="shared" si="7"/>
        <v>867.84226666666666</v>
      </c>
      <c r="X7" s="75">
        <f t="shared" si="7"/>
        <v>679.50632039300331</v>
      </c>
      <c r="Y7" s="75">
        <f t="shared" si="8"/>
        <v>-188.33594627366335</v>
      </c>
      <c r="Z7" s="76">
        <f t="shared" si="0"/>
        <v>5.3376115792279144</v>
      </c>
      <c r="AA7" s="76">
        <f t="shared" si="0"/>
        <v>5.4008678588022905</v>
      </c>
      <c r="AC7" s="8"/>
    </row>
    <row r="8" spans="1:29" ht="12.75" x14ac:dyDescent="0.25">
      <c r="A8" s="4">
        <f t="shared" si="9"/>
        <v>4</v>
      </c>
      <c r="B8" s="72" t="s">
        <v>38</v>
      </c>
      <c r="C8" s="73">
        <v>420</v>
      </c>
      <c r="D8" s="74">
        <v>0.36220000000000002</v>
      </c>
      <c r="E8" s="75">
        <v>26.18</v>
      </c>
      <c r="F8" s="75">
        <v>64.392621919999996</v>
      </c>
      <c r="G8" s="75">
        <f t="shared" si="1"/>
        <v>38.212621919999997</v>
      </c>
      <c r="H8" s="75">
        <v>79.408333333333331</v>
      </c>
      <c r="I8" s="75">
        <v>89.611857499999999</v>
      </c>
      <c r="J8" s="75">
        <f t="shared" si="2"/>
        <v>10.203524166666668</v>
      </c>
      <c r="K8" s="75">
        <v>115.19200000000001</v>
      </c>
      <c r="L8" s="75">
        <v>305.55988918565953</v>
      </c>
      <c r="M8" s="75">
        <f t="shared" si="3"/>
        <v>190.36788918565952</v>
      </c>
      <c r="N8" s="75"/>
      <c r="O8" s="75">
        <v>0</v>
      </c>
      <c r="P8" s="75">
        <f t="shared" si="4"/>
        <v>0</v>
      </c>
      <c r="Q8" s="75"/>
      <c r="R8" s="75">
        <v>0</v>
      </c>
      <c r="S8" s="75">
        <f t="shared" si="5"/>
        <v>0</v>
      </c>
      <c r="T8" s="75"/>
      <c r="U8" s="75">
        <v>0</v>
      </c>
      <c r="V8" s="75">
        <f t="shared" si="6"/>
        <v>0</v>
      </c>
      <c r="W8" s="75">
        <f t="shared" si="7"/>
        <v>194.60033333333334</v>
      </c>
      <c r="X8" s="75">
        <f t="shared" si="7"/>
        <v>395.17174668565951</v>
      </c>
      <c r="Y8" s="75">
        <f t="shared" si="8"/>
        <v>200.57141335232618</v>
      </c>
      <c r="Z8" s="76">
        <f t="shared" si="0"/>
        <v>7.4331678125795779</v>
      </c>
      <c r="AA8" s="76">
        <f t="shared" si="0"/>
        <v>6.1369103307613777</v>
      </c>
      <c r="AC8" s="8"/>
    </row>
    <row r="9" spans="1:29" ht="12.75" x14ac:dyDescent="0.25">
      <c r="A9" s="4">
        <f t="shared" si="9"/>
        <v>5</v>
      </c>
      <c r="B9" s="72" t="s">
        <v>39</v>
      </c>
      <c r="C9" s="73">
        <v>420</v>
      </c>
      <c r="D9" s="74">
        <v>0.36220000000000002</v>
      </c>
      <c r="E9" s="75">
        <v>8.76</v>
      </c>
      <c r="F9" s="75">
        <v>46.190080200000004</v>
      </c>
      <c r="G9" s="75">
        <f t="shared" si="1"/>
        <v>37.430080200000006</v>
      </c>
      <c r="H9" s="75">
        <v>87.775000000000006</v>
      </c>
      <c r="I9" s="75">
        <v>86.185550000000006</v>
      </c>
      <c r="J9" s="75">
        <f t="shared" si="2"/>
        <v>-1.5894499999999994</v>
      </c>
      <c r="K9" s="75">
        <v>38.544000000000004</v>
      </c>
      <c r="L9" s="75">
        <v>219.18405193879894</v>
      </c>
      <c r="M9" s="75">
        <f t="shared" si="3"/>
        <v>180.64005193879893</v>
      </c>
      <c r="N9" s="75"/>
      <c r="O9" s="75">
        <v>0</v>
      </c>
      <c r="P9" s="75">
        <f t="shared" si="4"/>
        <v>0</v>
      </c>
      <c r="Q9" s="75"/>
      <c r="R9" s="75">
        <v>0</v>
      </c>
      <c r="S9" s="75">
        <f t="shared" si="5"/>
        <v>0</v>
      </c>
      <c r="T9" s="75"/>
      <c r="U9" s="75">
        <v>0</v>
      </c>
      <c r="V9" s="75">
        <f t="shared" si="6"/>
        <v>0</v>
      </c>
      <c r="W9" s="75">
        <f t="shared" si="7"/>
        <v>126.31900000000002</v>
      </c>
      <c r="X9" s="75">
        <f t="shared" si="7"/>
        <v>305.36960193879895</v>
      </c>
      <c r="Y9" s="75">
        <f t="shared" si="8"/>
        <v>179.05060193879893</v>
      </c>
      <c r="Z9" s="76">
        <f t="shared" si="0"/>
        <v>14.419977168949774</v>
      </c>
      <c r="AA9" s="76">
        <f t="shared" si="0"/>
        <v>6.6111511522943607</v>
      </c>
      <c r="AC9" s="8"/>
    </row>
    <row r="10" spans="1:29" ht="12.75" x14ac:dyDescent="0.25">
      <c r="A10" s="4">
        <f t="shared" si="9"/>
        <v>6</v>
      </c>
      <c r="B10" s="72" t="s">
        <v>40</v>
      </c>
      <c r="C10" s="73">
        <v>210</v>
      </c>
      <c r="D10" s="74">
        <v>0.36220000000000002</v>
      </c>
      <c r="E10" s="75">
        <v>17.329999999999998</v>
      </c>
      <c r="F10" s="75">
        <v>27.411266190000003</v>
      </c>
      <c r="G10" s="75">
        <f t="shared" si="1"/>
        <v>10.081266190000004</v>
      </c>
      <c r="H10" s="75">
        <v>47.258333333333333</v>
      </c>
      <c r="I10" s="75">
        <v>53.224535833333334</v>
      </c>
      <c r="J10" s="75">
        <f t="shared" si="2"/>
        <v>5.9662025000000014</v>
      </c>
      <c r="K10" s="75">
        <v>76.251999999999995</v>
      </c>
      <c r="L10" s="75">
        <v>130.07365144815668</v>
      </c>
      <c r="M10" s="75">
        <f t="shared" si="3"/>
        <v>53.821651448156686</v>
      </c>
      <c r="N10" s="75"/>
      <c r="O10" s="75">
        <v>0</v>
      </c>
      <c r="P10" s="75">
        <f t="shared" si="4"/>
        <v>0</v>
      </c>
      <c r="Q10" s="75"/>
      <c r="R10" s="75">
        <v>0</v>
      </c>
      <c r="S10" s="75">
        <f t="shared" si="5"/>
        <v>0</v>
      </c>
      <c r="T10" s="75"/>
      <c r="U10" s="75">
        <v>0</v>
      </c>
      <c r="V10" s="75">
        <f t="shared" si="6"/>
        <v>0</v>
      </c>
      <c r="W10" s="75">
        <f t="shared" si="7"/>
        <v>123.51033333333334</v>
      </c>
      <c r="X10" s="75">
        <f t="shared" si="7"/>
        <v>183.29818728149002</v>
      </c>
      <c r="Y10" s="75">
        <f t="shared" si="8"/>
        <v>59.78785394815668</v>
      </c>
      <c r="Z10" s="76">
        <f t="shared" si="0"/>
        <v>7.1269667243700718</v>
      </c>
      <c r="AA10" s="76">
        <f t="shared" si="0"/>
        <v>6.6869653525293788</v>
      </c>
      <c r="AC10" s="8"/>
    </row>
    <row r="11" spans="1:29" ht="12.75" x14ac:dyDescent="0.25">
      <c r="A11" s="4">
        <f t="shared" si="9"/>
        <v>7</v>
      </c>
      <c r="B11" s="72" t="s">
        <v>41</v>
      </c>
      <c r="C11" s="73">
        <v>600</v>
      </c>
      <c r="D11" s="74">
        <v>0.36220000000000002</v>
      </c>
      <c r="E11" s="75">
        <v>75.37</v>
      </c>
      <c r="F11" s="75">
        <v>99.162905600000002</v>
      </c>
      <c r="G11" s="75">
        <f t="shared" si="1"/>
        <v>23.792905599999997</v>
      </c>
      <c r="H11" s="75">
        <v>184.25833333333333</v>
      </c>
      <c r="I11" s="75">
        <v>199.68019685058826</v>
      </c>
      <c r="J11" s="75">
        <f t="shared" si="2"/>
        <v>15.421863517254934</v>
      </c>
      <c r="K11" s="75">
        <v>309.017</v>
      </c>
      <c r="L11" s="75">
        <v>437.80347052032596</v>
      </c>
      <c r="M11" s="75">
        <f t="shared" si="3"/>
        <v>128.78647052032596</v>
      </c>
      <c r="N11" s="75"/>
      <c r="O11" s="75">
        <v>0</v>
      </c>
      <c r="P11" s="75">
        <f t="shared" si="4"/>
        <v>0</v>
      </c>
      <c r="Q11" s="75"/>
      <c r="R11" s="75">
        <v>0</v>
      </c>
      <c r="S11" s="75">
        <f t="shared" si="5"/>
        <v>0</v>
      </c>
      <c r="T11" s="75"/>
      <c r="U11" s="75">
        <v>0</v>
      </c>
      <c r="V11" s="75">
        <f t="shared" si="6"/>
        <v>0</v>
      </c>
      <c r="W11" s="75">
        <f t="shared" si="7"/>
        <v>493.27533333333332</v>
      </c>
      <c r="X11" s="75">
        <f t="shared" si="7"/>
        <v>637.48366737091419</v>
      </c>
      <c r="Y11" s="75">
        <f t="shared" si="8"/>
        <v>144.20833403758087</v>
      </c>
      <c r="Z11" s="76">
        <f t="shared" si="0"/>
        <v>6.5447171730573608</v>
      </c>
      <c r="AA11" s="76">
        <f t="shared" si="0"/>
        <v>6.428650547437309</v>
      </c>
      <c r="AC11" s="8"/>
    </row>
    <row r="12" spans="1:29" ht="12.75" x14ac:dyDescent="0.25">
      <c r="A12" s="77">
        <f t="shared" si="9"/>
        <v>8</v>
      </c>
      <c r="B12" s="78" t="s">
        <v>42</v>
      </c>
      <c r="C12" s="79">
        <f>SUM(C5:C11)</f>
        <v>4210</v>
      </c>
      <c r="D12" s="80">
        <v>0.36220000000000002</v>
      </c>
      <c r="E12" s="81">
        <f>SUM(E5:E11)</f>
        <v>482.28999999999996</v>
      </c>
      <c r="F12" s="81">
        <f t="shared" ref="F12:V12" si="10">SUM(F5:F11)</f>
        <v>619.53594234510012</v>
      </c>
      <c r="G12" s="81">
        <f t="shared" si="10"/>
        <v>137.24594234510005</v>
      </c>
      <c r="H12" s="81">
        <f t="shared" si="10"/>
        <v>1049.2666666666664</v>
      </c>
      <c r="I12" s="81">
        <f t="shared" si="10"/>
        <v>1000.7368759531217</v>
      </c>
      <c r="J12" s="81">
        <f t="shared" si="10"/>
        <v>-48.529790713544976</v>
      </c>
      <c r="K12" s="81">
        <f t="shared" si="10"/>
        <v>1869.9789000000001</v>
      </c>
      <c r="L12" s="81">
        <f t="shared" si="10"/>
        <v>2569.5083734498912</v>
      </c>
      <c r="M12" s="81">
        <f t="shared" si="10"/>
        <v>699.52947344989093</v>
      </c>
      <c r="N12" s="81">
        <f t="shared" si="10"/>
        <v>0</v>
      </c>
      <c r="O12" s="81">
        <f t="shared" si="10"/>
        <v>0</v>
      </c>
      <c r="P12" s="81">
        <f t="shared" si="10"/>
        <v>0</v>
      </c>
      <c r="Q12" s="81">
        <f t="shared" si="10"/>
        <v>0</v>
      </c>
      <c r="R12" s="81">
        <f t="shared" si="10"/>
        <v>0</v>
      </c>
      <c r="S12" s="81">
        <f t="shared" si="10"/>
        <v>0</v>
      </c>
      <c r="T12" s="81">
        <f t="shared" si="10"/>
        <v>0</v>
      </c>
      <c r="U12" s="81">
        <f t="shared" si="10"/>
        <v>0</v>
      </c>
      <c r="V12" s="81">
        <f t="shared" si="10"/>
        <v>0</v>
      </c>
      <c r="W12" s="81">
        <f>SUM(W5:W11)</f>
        <v>2919.2455666666665</v>
      </c>
      <c r="X12" s="81">
        <f>SUM(X5:X11)</f>
        <v>3570.2452494030126</v>
      </c>
      <c r="Y12" s="81">
        <f>SUM(Y5:Y11)</f>
        <v>650.99968273634602</v>
      </c>
      <c r="Z12" s="82">
        <f t="shared" si="0"/>
        <v>6.0528842950645183</v>
      </c>
      <c r="AA12" s="82">
        <f t="shared" si="0"/>
        <v>5.762773400827613</v>
      </c>
      <c r="AC12" s="8"/>
    </row>
    <row r="13" spans="1:29" ht="12.75" x14ac:dyDescent="0.25">
      <c r="A13" s="4">
        <f t="shared" si="9"/>
        <v>9</v>
      </c>
      <c r="B13" s="9" t="s">
        <v>43</v>
      </c>
      <c r="C13" s="73">
        <v>770</v>
      </c>
      <c r="D13" s="74">
        <v>0.36220000000000002</v>
      </c>
      <c r="E13" s="75">
        <v>137.91</v>
      </c>
      <c r="F13" s="75">
        <v>172.70839454000003</v>
      </c>
      <c r="G13" s="75">
        <f t="shared" si="1"/>
        <v>34.798394540000032</v>
      </c>
      <c r="H13" s="75">
        <v>70.591666666666669</v>
      </c>
      <c r="I13" s="75">
        <v>69.674650833333331</v>
      </c>
      <c r="J13" s="75">
        <f t="shared" si="2"/>
        <v>-0.91701583333333758</v>
      </c>
      <c r="K13" s="75">
        <v>0</v>
      </c>
      <c r="L13" s="75">
        <v>0</v>
      </c>
      <c r="M13" s="75">
        <f t="shared" si="3"/>
        <v>0</v>
      </c>
      <c r="N13" s="75"/>
      <c r="O13" s="75">
        <v>0</v>
      </c>
      <c r="P13" s="75">
        <f t="shared" si="4"/>
        <v>0</v>
      </c>
      <c r="Q13" s="75"/>
      <c r="R13" s="75">
        <v>0</v>
      </c>
      <c r="S13" s="75">
        <f t="shared" si="5"/>
        <v>0</v>
      </c>
      <c r="T13" s="75"/>
      <c r="U13" s="75">
        <v>0</v>
      </c>
      <c r="V13" s="75">
        <f t="shared" si="6"/>
        <v>0</v>
      </c>
      <c r="W13" s="75">
        <f t="shared" si="7"/>
        <v>70.591666666666669</v>
      </c>
      <c r="X13" s="75">
        <f t="shared" si="7"/>
        <v>69.674650833333331</v>
      </c>
      <c r="Y13" s="75">
        <f t="shared" si="8"/>
        <v>-0.91701583333333758</v>
      </c>
      <c r="Z13" s="76">
        <f t="shared" si="0"/>
        <v>0.51186764314891353</v>
      </c>
      <c r="AA13" s="76">
        <f t="shared" si="0"/>
        <v>0.40342364955049348</v>
      </c>
      <c r="AC13" s="8"/>
    </row>
    <row r="14" spans="1:29" ht="12.75" x14ac:dyDescent="0.25">
      <c r="A14" s="4">
        <f t="shared" si="9"/>
        <v>10</v>
      </c>
      <c r="B14" s="9" t="s">
        <v>44</v>
      </c>
      <c r="C14" s="73">
        <v>90</v>
      </c>
      <c r="D14" s="74">
        <v>0.36220000000000002</v>
      </c>
      <c r="E14" s="75">
        <v>11.15</v>
      </c>
      <c r="F14" s="75">
        <v>14.009857721200001</v>
      </c>
      <c r="G14" s="75">
        <f t="shared" si="1"/>
        <v>2.8598577212000009</v>
      </c>
      <c r="H14" s="75">
        <v>8.3000000000000007</v>
      </c>
      <c r="I14" s="75">
        <v>8.1802691666666671</v>
      </c>
      <c r="J14" s="75">
        <f t="shared" si="2"/>
        <v>-0.11973083333333356</v>
      </c>
      <c r="K14" s="75">
        <v>0</v>
      </c>
      <c r="L14" s="75">
        <v>0</v>
      </c>
      <c r="M14" s="75">
        <f t="shared" si="3"/>
        <v>0</v>
      </c>
      <c r="N14" s="75"/>
      <c r="O14" s="75">
        <v>0</v>
      </c>
      <c r="P14" s="75">
        <f t="shared" si="4"/>
        <v>0</v>
      </c>
      <c r="Q14" s="75"/>
      <c r="R14" s="75">
        <v>0</v>
      </c>
      <c r="S14" s="75">
        <f t="shared" si="5"/>
        <v>0</v>
      </c>
      <c r="T14" s="75"/>
      <c r="U14" s="75">
        <v>0</v>
      </c>
      <c r="V14" s="75">
        <f t="shared" si="6"/>
        <v>0</v>
      </c>
      <c r="W14" s="75">
        <f t="shared" si="7"/>
        <v>8.3000000000000007</v>
      </c>
      <c r="X14" s="75">
        <f t="shared" si="7"/>
        <v>8.1802691666666671</v>
      </c>
      <c r="Y14" s="75">
        <f t="shared" si="8"/>
        <v>-0.11973083333333356</v>
      </c>
      <c r="Z14" s="76">
        <f t="shared" si="0"/>
        <v>0.74439461883408076</v>
      </c>
      <c r="AA14" s="76">
        <f t="shared" si="0"/>
        <v>0.58389380745017261</v>
      </c>
      <c r="AC14" s="8"/>
    </row>
    <row r="15" spans="1:29" ht="12.75" x14ac:dyDescent="0.25">
      <c r="A15" s="4">
        <f t="shared" si="9"/>
        <v>11</v>
      </c>
      <c r="B15" s="9" t="s">
        <v>45</v>
      </c>
      <c r="C15" s="73">
        <v>50</v>
      </c>
      <c r="D15" s="74">
        <v>0.36220000000000002</v>
      </c>
      <c r="E15" s="75">
        <v>7.56</v>
      </c>
      <c r="F15" s="75">
        <v>4.6288358600000006</v>
      </c>
      <c r="G15" s="75">
        <f t="shared" si="1"/>
        <v>-2.931164139999999</v>
      </c>
      <c r="H15" s="75">
        <v>16.233333333333334</v>
      </c>
      <c r="I15" s="75">
        <v>15.992634166666669</v>
      </c>
      <c r="J15" s="75">
        <f t="shared" si="2"/>
        <v>-0.24069916666666558</v>
      </c>
      <c r="K15" s="75">
        <v>0</v>
      </c>
      <c r="L15" s="75">
        <v>0</v>
      </c>
      <c r="M15" s="75">
        <f t="shared" si="3"/>
        <v>0</v>
      </c>
      <c r="N15" s="75"/>
      <c r="O15" s="75">
        <v>0</v>
      </c>
      <c r="P15" s="75">
        <f t="shared" si="4"/>
        <v>0</v>
      </c>
      <c r="Q15" s="75"/>
      <c r="R15" s="75">
        <v>0</v>
      </c>
      <c r="S15" s="75">
        <f t="shared" si="5"/>
        <v>0</v>
      </c>
      <c r="T15" s="75"/>
      <c r="U15" s="75">
        <v>0</v>
      </c>
      <c r="V15" s="75">
        <f t="shared" si="6"/>
        <v>0</v>
      </c>
      <c r="W15" s="75">
        <f t="shared" si="7"/>
        <v>16.233333333333334</v>
      </c>
      <c r="X15" s="75">
        <f t="shared" si="7"/>
        <v>15.992634166666669</v>
      </c>
      <c r="Y15" s="75">
        <f t="shared" si="8"/>
        <v>-0.24069916666666558</v>
      </c>
      <c r="Z15" s="76">
        <f t="shared" si="0"/>
        <v>2.1472663139329806</v>
      </c>
      <c r="AA15" s="76">
        <f t="shared" si="0"/>
        <v>3.4550013546314573</v>
      </c>
      <c r="AC15" s="8"/>
    </row>
    <row r="16" spans="1:29" ht="12.75" x14ac:dyDescent="0.25">
      <c r="A16" s="4">
        <f t="shared" si="9"/>
        <v>12</v>
      </c>
      <c r="B16" s="9" t="s">
        <v>46</v>
      </c>
      <c r="C16" s="100">
        <v>725</v>
      </c>
      <c r="D16" s="74">
        <v>0.36220000000000002</v>
      </c>
      <c r="E16" s="75">
        <v>15.44</v>
      </c>
      <c r="F16" s="75">
        <v>15.1804555826</v>
      </c>
      <c r="G16" s="75">
        <f t="shared" si="1"/>
        <v>-0.25954441739999901</v>
      </c>
      <c r="H16" s="75">
        <v>27.856408333333334</v>
      </c>
      <c r="I16" s="75">
        <v>27.470295448275859</v>
      </c>
      <c r="J16" s="75">
        <f t="shared" si="2"/>
        <v>-0.3861128850574751</v>
      </c>
      <c r="K16" s="75">
        <v>0</v>
      </c>
      <c r="L16" s="75">
        <v>0</v>
      </c>
      <c r="M16" s="75">
        <f t="shared" si="3"/>
        <v>0</v>
      </c>
      <c r="N16" s="75"/>
      <c r="O16" s="75">
        <v>0</v>
      </c>
      <c r="P16" s="75">
        <f t="shared" si="4"/>
        <v>0</v>
      </c>
      <c r="Q16" s="75"/>
      <c r="R16" s="75">
        <v>0</v>
      </c>
      <c r="S16" s="75">
        <f t="shared" si="5"/>
        <v>0</v>
      </c>
      <c r="T16" s="75"/>
      <c r="U16" s="75">
        <v>0</v>
      </c>
      <c r="V16" s="75">
        <f t="shared" si="6"/>
        <v>0</v>
      </c>
      <c r="W16" s="75">
        <f t="shared" si="7"/>
        <v>27.856408333333334</v>
      </c>
      <c r="X16" s="75">
        <f t="shared" si="7"/>
        <v>27.470295448275859</v>
      </c>
      <c r="Y16" s="75">
        <f t="shared" si="8"/>
        <v>-0.3861128850574751</v>
      </c>
      <c r="Z16" s="76">
        <f t="shared" si="0"/>
        <v>1.8041715241796201</v>
      </c>
      <c r="AA16" s="76">
        <f t="shared" si="0"/>
        <v>1.809583072049735</v>
      </c>
      <c r="AC16" s="8"/>
    </row>
    <row r="17" spans="1:29" ht="12.75" x14ac:dyDescent="0.25">
      <c r="A17" s="4">
        <f t="shared" si="9"/>
        <v>13</v>
      </c>
      <c r="B17" s="9" t="s">
        <v>47</v>
      </c>
      <c r="C17" s="100"/>
      <c r="D17" s="74">
        <v>0.36220000000000002</v>
      </c>
      <c r="E17" s="75">
        <v>43.64</v>
      </c>
      <c r="F17" s="75">
        <v>39.081945582900005</v>
      </c>
      <c r="G17" s="75">
        <f t="shared" si="1"/>
        <v>-4.5580544170999957</v>
      </c>
      <c r="H17" s="75">
        <v>53.398462500000001</v>
      </c>
      <c r="I17" s="75">
        <v>52.651399609195401</v>
      </c>
      <c r="J17" s="75">
        <f t="shared" si="2"/>
        <v>-0.74706289080459953</v>
      </c>
      <c r="K17" s="75">
        <v>0</v>
      </c>
      <c r="L17" s="75">
        <v>0</v>
      </c>
      <c r="M17" s="75">
        <f t="shared" si="3"/>
        <v>0</v>
      </c>
      <c r="N17" s="75"/>
      <c r="O17" s="75">
        <v>0</v>
      </c>
      <c r="P17" s="75">
        <f t="shared" si="4"/>
        <v>0</v>
      </c>
      <c r="Q17" s="75"/>
      <c r="R17" s="75">
        <v>0</v>
      </c>
      <c r="S17" s="75">
        <f t="shared" si="5"/>
        <v>0</v>
      </c>
      <c r="T17" s="75"/>
      <c r="U17" s="75">
        <v>0</v>
      </c>
      <c r="V17" s="75">
        <f t="shared" si="6"/>
        <v>0</v>
      </c>
      <c r="W17" s="75">
        <f t="shared" si="7"/>
        <v>53.398462500000001</v>
      </c>
      <c r="X17" s="75">
        <f t="shared" si="7"/>
        <v>52.651399609195401</v>
      </c>
      <c r="Y17" s="75">
        <f t="shared" si="8"/>
        <v>-0.74706289080459953</v>
      </c>
      <c r="Z17" s="76">
        <f t="shared" si="0"/>
        <v>1.2236127978918423</v>
      </c>
      <c r="AA17" s="76">
        <f t="shared" si="0"/>
        <v>1.3472051819301596</v>
      </c>
      <c r="AC17" s="8"/>
    </row>
    <row r="18" spans="1:29" ht="12.75" x14ac:dyDescent="0.25">
      <c r="A18" s="4">
        <f t="shared" si="9"/>
        <v>14</v>
      </c>
      <c r="B18" s="9" t="s">
        <v>48</v>
      </c>
      <c r="C18" s="100"/>
      <c r="D18" s="74">
        <v>0.36220000000000002</v>
      </c>
      <c r="E18" s="75">
        <v>4.6500000000000004</v>
      </c>
      <c r="F18" s="75">
        <v>4.5413446660999996</v>
      </c>
      <c r="G18" s="75">
        <f t="shared" si="1"/>
        <v>-0.10865533390000071</v>
      </c>
      <c r="H18" s="75">
        <v>2.9034624999999998</v>
      </c>
      <c r="I18" s="75">
        <v>2.8614891091954018</v>
      </c>
      <c r="J18" s="75">
        <f t="shared" si="2"/>
        <v>-4.1973390804598054E-2</v>
      </c>
      <c r="K18" s="75">
        <v>0</v>
      </c>
      <c r="L18" s="75">
        <v>0</v>
      </c>
      <c r="M18" s="75">
        <f t="shared" si="3"/>
        <v>0</v>
      </c>
      <c r="N18" s="75"/>
      <c r="O18" s="75">
        <v>0</v>
      </c>
      <c r="P18" s="75">
        <f t="shared" si="4"/>
        <v>0</v>
      </c>
      <c r="Q18" s="75"/>
      <c r="R18" s="75">
        <v>0</v>
      </c>
      <c r="S18" s="75">
        <f t="shared" si="5"/>
        <v>0</v>
      </c>
      <c r="T18" s="75"/>
      <c r="U18" s="75">
        <v>0</v>
      </c>
      <c r="V18" s="75">
        <f t="shared" si="6"/>
        <v>0</v>
      </c>
      <c r="W18" s="75">
        <f t="shared" si="7"/>
        <v>2.9034624999999998</v>
      </c>
      <c r="X18" s="75">
        <f t="shared" si="7"/>
        <v>2.8614891091954018</v>
      </c>
      <c r="Y18" s="75">
        <f t="shared" si="8"/>
        <v>-4.1973390804598054E-2</v>
      </c>
      <c r="Z18" s="76">
        <f t="shared" si="0"/>
        <v>0.6244005376344085</v>
      </c>
      <c r="AA18" s="76">
        <f t="shared" si="0"/>
        <v>0.63009732129686191</v>
      </c>
      <c r="AC18" s="8"/>
    </row>
    <row r="19" spans="1:29" ht="12.75" x14ac:dyDescent="0.25">
      <c r="A19" s="4">
        <f t="shared" si="9"/>
        <v>15</v>
      </c>
      <c r="B19" s="9" t="s">
        <v>49</v>
      </c>
      <c r="C19" s="73">
        <v>20</v>
      </c>
      <c r="D19" s="74">
        <v>0.36220000000000002</v>
      </c>
      <c r="E19" s="75">
        <v>0.24</v>
      </c>
      <c r="F19" s="75">
        <v>-1.0317696400000001E-2</v>
      </c>
      <c r="G19" s="75">
        <f t="shared" si="1"/>
        <v>-0.25031769640000001</v>
      </c>
      <c r="H19" s="75">
        <v>4.5750000000000002</v>
      </c>
      <c r="I19" s="75">
        <v>4.5204224999999996</v>
      </c>
      <c r="J19" s="75">
        <f t="shared" si="2"/>
        <v>-5.4577500000000612E-2</v>
      </c>
      <c r="K19" s="75">
        <v>0</v>
      </c>
      <c r="L19" s="75">
        <v>0</v>
      </c>
      <c r="M19" s="75">
        <f t="shared" si="3"/>
        <v>0</v>
      </c>
      <c r="N19" s="75"/>
      <c r="O19" s="75">
        <v>0</v>
      </c>
      <c r="P19" s="75">
        <f t="shared" si="4"/>
        <v>0</v>
      </c>
      <c r="Q19" s="75"/>
      <c r="R19" s="75">
        <v>0</v>
      </c>
      <c r="S19" s="75">
        <f t="shared" si="5"/>
        <v>0</v>
      </c>
      <c r="T19" s="75"/>
      <c r="U19" s="75">
        <v>0</v>
      </c>
      <c r="V19" s="75">
        <f t="shared" si="6"/>
        <v>0</v>
      </c>
      <c r="W19" s="75">
        <f t="shared" si="7"/>
        <v>4.5750000000000002</v>
      </c>
      <c r="X19" s="75">
        <f t="shared" si="7"/>
        <v>4.5204224999999996</v>
      </c>
      <c r="Y19" s="75">
        <f t="shared" si="8"/>
        <v>-5.4577500000000612E-2</v>
      </c>
      <c r="Z19" s="76">
        <f t="shared" si="0"/>
        <v>19.0625</v>
      </c>
      <c r="AA19" s="76">
        <f t="shared" si="0"/>
        <v>-438.12323262390225</v>
      </c>
      <c r="AC19" s="8"/>
    </row>
    <row r="20" spans="1:29" ht="12.75" x14ac:dyDescent="0.25">
      <c r="A20" s="4">
        <f t="shared" si="9"/>
        <v>16</v>
      </c>
      <c r="B20" s="9" t="s">
        <v>50</v>
      </c>
      <c r="C20" s="73">
        <v>1</v>
      </c>
      <c r="D20" s="74">
        <v>0.36220000000000002</v>
      </c>
      <c r="E20" s="75">
        <v>0.04</v>
      </c>
      <c r="F20" s="75">
        <v>8.7874710000000009E-2</v>
      </c>
      <c r="G20" s="75">
        <f t="shared" si="1"/>
        <v>4.7874710000000008E-2</v>
      </c>
      <c r="H20" s="75">
        <v>0.81666666666666665</v>
      </c>
      <c r="I20" s="75">
        <v>0.79659250000000015</v>
      </c>
      <c r="J20" s="75">
        <f t="shared" si="2"/>
        <v>-2.0074166666666504E-2</v>
      </c>
      <c r="K20" s="75">
        <v>0</v>
      </c>
      <c r="L20" s="75">
        <v>0</v>
      </c>
      <c r="M20" s="75">
        <f t="shared" si="3"/>
        <v>0</v>
      </c>
      <c r="N20" s="75"/>
      <c r="O20" s="75">
        <v>0</v>
      </c>
      <c r="P20" s="75">
        <f t="shared" si="4"/>
        <v>0</v>
      </c>
      <c r="Q20" s="75"/>
      <c r="R20" s="75">
        <v>0</v>
      </c>
      <c r="S20" s="75">
        <f t="shared" si="5"/>
        <v>0</v>
      </c>
      <c r="T20" s="75"/>
      <c r="U20" s="75">
        <v>0</v>
      </c>
      <c r="V20" s="75">
        <f t="shared" si="6"/>
        <v>0</v>
      </c>
      <c r="W20" s="75">
        <f t="shared" si="7"/>
        <v>0.81666666666666665</v>
      </c>
      <c r="X20" s="75">
        <f t="shared" si="7"/>
        <v>0.79659250000000015</v>
      </c>
      <c r="Y20" s="75">
        <f t="shared" si="8"/>
        <v>-2.0074166666666504E-2</v>
      </c>
      <c r="Z20" s="76">
        <f t="shared" si="0"/>
        <v>20.416666666666664</v>
      </c>
      <c r="AA20" s="76">
        <f t="shared" si="0"/>
        <v>9.0650939274792499</v>
      </c>
      <c r="AC20" s="8"/>
    </row>
    <row r="21" spans="1:29" ht="12.75" x14ac:dyDescent="0.25">
      <c r="A21" s="4">
        <f t="shared" si="9"/>
        <v>17</v>
      </c>
      <c r="B21" s="72" t="s">
        <v>51</v>
      </c>
      <c r="C21" s="100">
        <v>117.6</v>
      </c>
      <c r="D21" s="74">
        <v>0.36220000000000002</v>
      </c>
      <c r="E21" s="75">
        <v>11.19</v>
      </c>
      <c r="F21" s="75">
        <v>13.002693000000001</v>
      </c>
      <c r="G21" s="75">
        <f t="shared" si="1"/>
        <v>1.8126930000000012</v>
      </c>
      <c r="H21" s="75">
        <v>12.342687074829934</v>
      </c>
      <c r="I21" s="75">
        <v>12.158465177324491</v>
      </c>
      <c r="J21" s="75">
        <f t="shared" si="2"/>
        <v>-0.18422189750544327</v>
      </c>
      <c r="K21" s="75">
        <v>0</v>
      </c>
      <c r="L21" s="75">
        <v>0</v>
      </c>
      <c r="M21" s="75">
        <f t="shared" si="3"/>
        <v>0</v>
      </c>
      <c r="N21" s="75"/>
      <c r="O21" s="75">
        <v>0</v>
      </c>
      <c r="P21" s="75">
        <f t="shared" si="4"/>
        <v>0</v>
      </c>
      <c r="Q21" s="75"/>
      <c r="R21" s="75">
        <v>0</v>
      </c>
      <c r="S21" s="75">
        <f t="shared" si="5"/>
        <v>0</v>
      </c>
      <c r="T21" s="75"/>
      <c r="U21" s="75">
        <v>0</v>
      </c>
      <c r="V21" s="75">
        <f t="shared" si="6"/>
        <v>0</v>
      </c>
      <c r="W21" s="75">
        <f t="shared" si="7"/>
        <v>12.342687074829934</v>
      </c>
      <c r="X21" s="75">
        <f t="shared" si="7"/>
        <v>12.158465177324491</v>
      </c>
      <c r="Y21" s="75">
        <f t="shared" si="8"/>
        <v>-0.18422189750544327</v>
      </c>
      <c r="Z21" s="76">
        <f t="shared" si="0"/>
        <v>1.10301046245129</v>
      </c>
      <c r="AA21" s="76">
        <f t="shared" si="0"/>
        <v>0.9350728481649524</v>
      </c>
      <c r="AC21" s="8"/>
    </row>
    <row r="22" spans="1:29" ht="25.5" x14ac:dyDescent="0.25">
      <c r="A22" s="4">
        <f t="shared" si="9"/>
        <v>18</v>
      </c>
      <c r="B22" s="72" t="s">
        <v>52</v>
      </c>
      <c r="C22" s="100"/>
      <c r="D22" s="74">
        <v>0.36220000000000002</v>
      </c>
      <c r="E22" s="75">
        <v>8.24</v>
      </c>
      <c r="F22" s="75">
        <v>10.72535981</v>
      </c>
      <c r="G22" s="75">
        <f t="shared" si="1"/>
        <v>2.4853598100000003</v>
      </c>
      <c r="H22" s="75">
        <v>11.848979591836738</v>
      </c>
      <c r="I22" s="75">
        <v>11.672126938775511</v>
      </c>
      <c r="J22" s="75">
        <f t="shared" si="2"/>
        <v>-0.17685265306122666</v>
      </c>
      <c r="K22" s="75">
        <v>0</v>
      </c>
      <c r="L22" s="75">
        <v>0</v>
      </c>
      <c r="M22" s="75">
        <f t="shared" si="3"/>
        <v>0</v>
      </c>
      <c r="N22" s="75"/>
      <c r="O22" s="75">
        <v>0</v>
      </c>
      <c r="P22" s="75">
        <f t="shared" si="4"/>
        <v>0</v>
      </c>
      <c r="Q22" s="75"/>
      <c r="R22" s="75">
        <v>0</v>
      </c>
      <c r="S22" s="75">
        <f t="shared" si="5"/>
        <v>0</v>
      </c>
      <c r="T22" s="75"/>
      <c r="U22" s="75">
        <v>0</v>
      </c>
      <c r="V22" s="75">
        <f t="shared" si="6"/>
        <v>0</v>
      </c>
      <c r="W22" s="75">
        <f t="shared" si="7"/>
        <v>11.848979591836738</v>
      </c>
      <c r="X22" s="75">
        <f t="shared" si="7"/>
        <v>11.672126938775511</v>
      </c>
      <c r="Y22" s="75">
        <f t="shared" si="8"/>
        <v>-0.17685265306122666</v>
      </c>
      <c r="Z22" s="76">
        <f t="shared" si="0"/>
        <v>1.4379829601743614</v>
      </c>
      <c r="AA22" s="76">
        <f t="shared" si="0"/>
        <v>1.0882736938944253</v>
      </c>
      <c r="AC22" s="8"/>
    </row>
    <row r="23" spans="1:29" ht="25.5" x14ac:dyDescent="0.25">
      <c r="A23" s="77">
        <f t="shared" si="9"/>
        <v>19</v>
      </c>
      <c r="B23" s="78" t="s">
        <v>53</v>
      </c>
      <c r="C23" s="79">
        <f>SUM(C13:C22)</f>
        <v>1773.6</v>
      </c>
      <c r="D23" s="80">
        <v>0.36220000000000002</v>
      </c>
      <c r="E23" s="81">
        <f>SUM(E13:E22)</f>
        <v>240.06</v>
      </c>
      <c r="F23" s="81">
        <f t="shared" ref="F23:Y23" si="11">SUM(F13:F22)</f>
        <v>273.95644377640002</v>
      </c>
      <c r="G23" s="81">
        <f t="shared" si="11"/>
        <v>33.896443776400034</v>
      </c>
      <c r="H23" s="81">
        <f t="shared" si="11"/>
        <v>208.86666666666667</v>
      </c>
      <c r="I23" s="81">
        <f t="shared" si="11"/>
        <v>205.97834544943333</v>
      </c>
      <c r="J23" s="81">
        <f t="shared" si="11"/>
        <v>-2.8883212172333463</v>
      </c>
      <c r="K23" s="81">
        <f t="shared" si="11"/>
        <v>0</v>
      </c>
      <c r="L23" s="81">
        <f t="shared" si="11"/>
        <v>0</v>
      </c>
      <c r="M23" s="81">
        <f t="shared" si="11"/>
        <v>0</v>
      </c>
      <c r="N23" s="81">
        <f t="shared" si="11"/>
        <v>0</v>
      </c>
      <c r="O23" s="81">
        <f t="shared" si="11"/>
        <v>0</v>
      </c>
      <c r="P23" s="81">
        <f t="shared" si="11"/>
        <v>0</v>
      </c>
      <c r="Q23" s="81">
        <f t="shared" si="11"/>
        <v>0</v>
      </c>
      <c r="R23" s="81">
        <f t="shared" si="11"/>
        <v>0</v>
      </c>
      <c r="S23" s="81">
        <f t="shared" si="11"/>
        <v>0</v>
      </c>
      <c r="T23" s="81">
        <f t="shared" si="11"/>
        <v>0</v>
      </c>
      <c r="U23" s="81">
        <f t="shared" si="11"/>
        <v>0</v>
      </c>
      <c r="V23" s="81">
        <f t="shared" si="11"/>
        <v>0</v>
      </c>
      <c r="W23" s="81">
        <f t="shared" si="11"/>
        <v>208.86666666666667</v>
      </c>
      <c r="X23" s="81">
        <f t="shared" si="11"/>
        <v>205.97834544943333</v>
      </c>
      <c r="Y23" s="81">
        <f t="shared" si="11"/>
        <v>-2.8883212172333463</v>
      </c>
      <c r="Z23" s="82">
        <f t="shared" si="0"/>
        <v>0.8700602627120998</v>
      </c>
      <c r="AA23" s="82">
        <f t="shared" si="0"/>
        <v>0.75186530606869173</v>
      </c>
      <c r="AC23" s="8"/>
    </row>
    <row r="24" spans="1:29" ht="25.5" x14ac:dyDescent="0.25">
      <c r="A24" s="4">
        <f t="shared" si="9"/>
        <v>20</v>
      </c>
      <c r="B24" s="9" t="s">
        <v>54</v>
      </c>
      <c r="C24" s="73">
        <v>2100</v>
      </c>
      <c r="D24" s="74">
        <v>0.36220000000000002</v>
      </c>
      <c r="E24" s="75">
        <v>50.69</v>
      </c>
      <c r="F24" s="75">
        <v>32.875420462500003</v>
      </c>
      <c r="G24" s="75">
        <f t="shared" si="1"/>
        <v>-17.814579537499995</v>
      </c>
      <c r="H24" s="75">
        <v>48.7</v>
      </c>
      <c r="I24" s="75">
        <v>62.235976908600001</v>
      </c>
      <c r="J24" s="75">
        <f t="shared" si="2"/>
        <v>13.535976908599999</v>
      </c>
      <c r="K24" s="75">
        <v>202.25309999999999</v>
      </c>
      <c r="L24" s="75">
        <v>116.74061974190001</v>
      </c>
      <c r="M24" s="75">
        <f t="shared" si="3"/>
        <v>-85.512480258099984</v>
      </c>
      <c r="N24" s="75"/>
      <c r="O24" s="75">
        <v>0</v>
      </c>
      <c r="P24" s="75">
        <f t="shared" si="4"/>
        <v>0</v>
      </c>
      <c r="Q24" s="75"/>
      <c r="R24" s="75">
        <v>0</v>
      </c>
      <c r="S24" s="75">
        <f t="shared" si="5"/>
        <v>0</v>
      </c>
      <c r="T24" s="75"/>
      <c r="U24" s="75">
        <v>0</v>
      </c>
      <c r="V24" s="75">
        <f t="shared" si="6"/>
        <v>0</v>
      </c>
      <c r="W24" s="75">
        <f t="shared" si="7"/>
        <v>250.95310000000001</v>
      </c>
      <c r="X24" s="75">
        <f t="shared" si="7"/>
        <v>178.9765966505</v>
      </c>
      <c r="Y24" s="75">
        <f t="shared" si="8"/>
        <v>-71.976503349500007</v>
      </c>
      <c r="Z24" s="76">
        <f t="shared" si="0"/>
        <v>4.9507417636614717</v>
      </c>
      <c r="AA24" s="76">
        <f t="shared" si="0"/>
        <v>5.44408540279061</v>
      </c>
      <c r="AC24" s="8"/>
    </row>
    <row r="25" spans="1:29" ht="15" customHeight="1" x14ac:dyDescent="0.25">
      <c r="A25" s="4">
        <f t="shared" si="9"/>
        <v>21</v>
      </c>
      <c r="B25" s="72" t="s">
        <v>55</v>
      </c>
      <c r="C25" s="73">
        <v>1000</v>
      </c>
      <c r="D25" s="74">
        <v>0.36220000000000002</v>
      </c>
      <c r="E25" s="75">
        <v>106.4</v>
      </c>
      <c r="F25" s="75">
        <v>80.011122374700008</v>
      </c>
      <c r="G25" s="75">
        <f t="shared" si="1"/>
        <v>-26.388877625299997</v>
      </c>
      <c r="H25" s="75">
        <v>96.74166666666666</v>
      </c>
      <c r="I25" s="75">
        <v>132.08692267147342</v>
      </c>
      <c r="J25" s="75">
        <f t="shared" si="2"/>
        <v>35.345256004806757</v>
      </c>
      <c r="K25" s="75">
        <v>387.29600000000005</v>
      </c>
      <c r="L25" s="75">
        <v>272.75791603830004</v>
      </c>
      <c r="M25" s="75">
        <f t="shared" si="3"/>
        <v>-114.53808396170001</v>
      </c>
      <c r="N25" s="75"/>
      <c r="O25" s="75">
        <v>0</v>
      </c>
      <c r="P25" s="75">
        <f t="shared" si="4"/>
        <v>0</v>
      </c>
      <c r="Q25" s="75"/>
      <c r="R25" s="75">
        <v>0</v>
      </c>
      <c r="S25" s="75">
        <f t="shared" si="5"/>
        <v>0</v>
      </c>
      <c r="T25" s="75"/>
      <c r="U25" s="75">
        <v>12.899328168573508</v>
      </c>
      <c r="V25" s="75">
        <f t="shared" si="6"/>
        <v>12.899328168573508</v>
      </c>
      <c r="W25" s="75">
        <f t="shared" si="7"/>
        <v>484.03766666666672</v>
      </c>
      <c r="X25" s="75">
        <f t="shared" si="7"/>
        <v>417.74416687834696</v>
      </c>
      <c r="Y25" s="75">
        <f t="shared" si="8"/>
        <v>-66.293499788319764</v>
      </c>
      <c r="Z25" s="76">
        <f t="shared" si="0"/>
        <v>4.5492261904761904</v>
      </c>
      <c r="AA25" s="76">
        <f t="shared" si="0"/>
        <v>5.2210762014062206</v>
      </c>
      <c r="AC25" s="8"/>
    </row>
    <row r="26" spans="1:29" ht="15" customHeight="1" x14ac:dyDescent="0.25">
      <c r="A26" s="4">
        <f t="shared" si="9"/>
        <v>22</v>
      </c>
      <c r="B26" s="72" t="s">
        <v>56</v>
      </c>
      <c r="C26" s="73">
        <v>1000</v>
      </c>
      <c r="D26" s="74">
        <v>0.36220000000000002</v>
      </c>
      <c r="E26" s="75">
        <v>50.53</v>
      </c>
      <c r="F26" s="75">
        <v>30.985293035400002</v>
      </c>
      <c r="G26" s="75">
        <f t="shared" si="1"/>
        <v>-19.5447069646</v>
      </c>
      <c r="H26" s="75">
        <v>63.708333333333336</v>
      </c>
      <c r="I26" s="75">
        <v>96.471155815100005</v>
      </c>
      <c r="J26" s="75">
        <f t="shared" si="2"/>
        <v>32.762822481766669</v>
      </c>
      <c r="K26" s="75">
        <v>183.92920000000001</v>
      </c>
      <c r="L26" s="75">
        <v>102.69502630530002</v>
      </c>
      <c r="M26" s="75">
        <f t="shared" si="3"/>
        <v>-81.23417369469999</v>
      </c>
      <c r="N26" s="75"/>
      <c r="O26" s="75">
        <v>0</v>
      </c>
      <c r="P26" s="75">
        <f t="shared" si="4"/>
        <v>0</v>
      </c>
      <c r="Q26" s="75"/>
      <c r="R26" s="75">
        <v>0</v>
      </c>
      <c r="S26" s="75">
        <f t="shared" si="5"/>
        <v>0</v>
      </c>
      <c r="T26" s="75"/>
      <c r="U26" s="75">
        <v>0</v>
      </c>
      <c r="V26" s="75">
        <f t="shared" si="6"/>
        <v>0</v>
      </c>
      <c r="W26" s="75">
        <f t="shared" si="7"/>
        <v>247.63753333333335</v>
      </c>
      <c r="X26" s="75">
        <f t="shared" si="7"/>
        <v>199.16618212040004</v>
      </c>
      <c r="Y26" s="75">
        <f t="shared" si="8"/>
        <v>-48.471351212933314</v>
      </c>
      <c r="Z26" s="76">
        <f t="shared" si="0"/>
        <v>4.9008021637311172</v>
      </c>
      <c r="AA26" s="76">
        <f t="shared" si="0"/>
        <v>6.4277650010557315</v>
      </c>
      <c r="AC26" s="8"/>
    </row>
    <row r="27" spans="1:29" ht="15" customHeight="1" x14ac:dyDescent="0.25">
      <c r="A27" s="4">
        <f t="shared" si="9"/>
        <v>23</v>
      </c>
      <c r="B27" s="72" t="s">
        <v>57</v>
      </c>
      <c r="C27" s="73">
        <v>2000</v>
      </c>
      <c r="D27" s="74">
        <v>0.36220000000000002</v>
      </c>
      <c r="E27" s="75">
        <v>38.299999999999997</v>
      </c>
      <c r="F27" s="75">
        <v>36.621730110899996</v>
      </c>
      <c r="G27" s="75">
        <f t="shared" si="1"/>
        <v>-1.678269889100001</v>
      </c>
      <c r="H27" s="75">
        <v>32.758333333333333</v>
      </c>
      <c r="I27" s="75">
        <v>32.436871529699999</v>
      </c>
      <c r="J27" s="75">
        <f t="shared" si="2"/>
        <v>-0.32146180363333343</v>
      </c>
      <c r="K27" s="75">
        <v>67.024999999999991</v>
      </c>
      <c r="L27" s="75">
        <v>64.417623023600001</v>
      </c>
      <c r="M27" s="75">
        <f t="shared" si="3"/>
        <v>-2.6073769763999906</v>
      </c>
      <c r="N27" s="75"/>
      <c r="O27" s="75">
        <v>0</v>
      </c>
      <c r="P27" s="75">
        <f t="shared" si="4"/>
        <v>0</v>
      </c>
      <c r="Q27" s="75"/>
      <c r="R27" s="75">
        <v>0</v>
      </c>
      <c r="S27" s="75">
        <f t="shared" si="5"/>
        <v>0</v>
      </c>
      <c r="T27" s="75"/>
      <c r="U27" s="75">
        <v>0</v>
      </c>
      <c r="V27" s="75">
        <f t="shared" si="6"/>
        <v>0</v>
      </c>
      <c r="W27" s="75">
        <f t="shared" si="7"/>
        <v>99.783333333333331</v>
      </c>
      <c r="X27" s="75">
        <f t="shared" si="7"/>
        <v>96.8544945533</v>
      </c>
      <c r="Y27" s="75">
        <f t="shared" si="8"/>
        <v>-2.9288387800333311</v>
      </c>
      <c r="Z27" s="76">
        <f t="shared" si="0"/>
        <v>2.6053089643167975</v>
      </c>
      <c r="AA27" s="76">
        <f t="shared" si="0"/>
        <v>2.6447274407844668</v>
      </c>
      <c r="AC27" s="8"/>
    </row>
    <row r="28" spans="1:29" ht="15" customHeight="1" x14ac:dyDescent="0.25">
      <c r="A28" s="4">
        <f t="shared" si="9"/>
        <v>24</v>
      </c>
      <c r="B28" s="72" t="s">
        <v>58</v>
      </c>
      <c r="C28" s="73">
        <v>500</v>
      </c>
      <c r="D28" s="74">
        <v>0.36220000000000002</v>
      </c>
      <c r="E28" s="75">
        <v>12.81</v>
      </c>
      <c r="F28" s="75">
        <v>10.5413638341</v>
      </c>
      <c r="G28" s="75">
        <f t="shared" si="1"/>
        <v>-2.2686361659000003</v>
      </c>
      <c r="H28" s="75">
        <v>13.566666666666666</v>
      </c>
      <c r="I28" s="75">
        <v>21.268556766600003</v>
      </c>
      <c r="J28" s="75">
        <f t="shared" si="2"/>
        <v>7.7018900999333368</v>
      </c>
      <c r="K28" s="75">
        <v>51.111900000000006</v>
      </c>
      <c r="L28" s="75">
        <v>36.7261117531</v>
      </c>
      <c r="M28" s="75">
        <f t="shared" si="3"/>
        <v>-14.385788246900006</v>
      </c>
      <c r="N28" s="75"/>
      <c r="O28" s="75">
        <v>0</v>
      </c>
      <c r="P28" s="75">
        <f t="shared" si="4"/>
        <v>0</v>
      </c>
      <c r="Q28" s="75"/>
      <c r="R28" s="75">
        <v>0</v>
      </c>
      <c r="S28" s="75">
        <f t="shared" si="5"/>
        <v>0</v>
      </c>
      <c r="T28" s="75"/>
      <c r="U28" s="75">
        <v>0</v>
      </c>
      <c r="V28" s="75">
        <f t="shared" si="6"/>
        <v>0</v>
      </c>
      <c r="W28" s="75">
        <f t="shared" si="7"/>
        <v>64.678566666666669</v>
      </c>
      <c r="X28" s="75">
        <f t="shared" si="7"/>
        <v>57.994668519699999</v>
      </c>
      <c r="Y28" s="75">
        <f t="shared" si="8"/>
        <v>-6.6838981469666692</v>
      </c>
      <c r="Z28" s="76">
        <f t="shared" si="0"/>
        <v>5.0490684361176168</v>
      </c>
      <c r="AA28" s="76">
        <f t="shared" si="0"/>
        <v>5.5016285778975265</v>
      </c>
      <c r="AC28" s="8"/>
    </row>
    <row r="29" spans="1:29" ht="15" customHeight="1" x14ac:dyDescent="0.25">
      <c r="A29" s="4">
        <f t="shared" si="9"/>
        <v>25</v>
      </c>
      <c r="B29" s="72" t="s">
        <v>59</v>
      </c>
      <c r="C29" s="73">
        <v>2400</v>
      </c>
      <c r="D29" s="74">
        <v>0.36220000000000002</v>
      </c>
      <c r="E29" s="75">
        <v>0</v>
      </c>
      <c r="F29" s="75">
        <v>13.581447203500002</v>
      </c>
      <c r="G29" s="75">
        <f t="shared" si="1"/>
        <v>13.581447203500002</v>
      </c>
      <c r="H29" s="75">
        <v>0</v>
      </c>
      <c r="I29" s="75">
        <v>79.9116500457</v>
      </c>
      <c r="J29" s="75">
        <f t="shared" si="2"/>
        <v>79.9116500457</v>
      </c>
      <c r="K29" s="75">
        <v>0</v>
      </c>
      <c r="L29" s="75">
        <v>62.393168218700005</v>
      </c>
      <c r="M29" s="75">
        <f t="shared" si="3"/>
        <v>62.393168218700005</v>
      </c>
      <c r="N29" s="75"/>
      <c r="O29" s="75">
        <v>0</v>
      </c>
      <c r="P29" s="75">
        <f t="shared" si="4"/>
        <v>0</v>
      </c>
      <c r="Q29" s="75"/>
      <c r="R29" s="75">
        <v>0</v>
      </c>
      <c r="S29" s="75">
        <f t="shared" si="5"/>
        <v>0</v>
      </c>
      <c r="T29" s="75"/>
      <c r="U29" s="75">
        <v>0</v>
      </c>
      <c r="V29" s="75">
        <f t="shared" si="6"/>
        <v>0</v>
      </c>
      <c r="W29" s="75">
        <f t="shared" si="7"/>
        <v>0</v>
      </c>
      <c r="X29" s="75">
        <f t="shared" si="7"/>
        <v>142.30481826440001</v>
      </c>
      <c r="Y29" s="75">
        <f t="shared" si="8"/>
        <v>142.30481826440001</v>
      </c>
      <c r="Z29" s="76">
        <f t="shared" si="0"/>
        <v>0</v>
      </c>
      <c r="AA29" s="76">
        <f t="shared" si="0"/>
        <v>10.477883257369465</v>
      </c>
      <c r="AC29" s="8"/>
    </row>
    <row r="30" spans="1:29" ht="15" customHeight="1" x14ac:dyDescent="0.25">
      <c r="A30" s="4">
        <v>26</v>
      </c>
      <c r="B30" s="72" t="s">
        <v>60</v>
      </c>
      <c r="C30" s="73"/>
      <c r="D30" s="74">
        <v>0.36220000000000002</v>
      </c>
      <c r="E30" s="75">
        <v>0</v>
      </c>
      <c r="F30" s="75">
        <v>0.33294917590000001</v>
      </c>
      <c r="G30" s="75">
        <f>F30-E30</f>
        <v>0.33294917590000001</v>
      </c>
      <c r="H30" s="75">
        <v>0</v>
      </c>
      <c r="I30" s="75">
        <v>1.2126579454000002</v>
      </c>
      <c r="J30" s="75">
        <f>I30-H30</f>
        <v>1.2126579454000002</v>
      </c>
      <c r="K30" s="75">
        <v>0</v>
      </c>
      <c r="L30" s="75">
        <v>1.1087208594</v>
      </c>
      <c r="M30" s="75">
        <f>L30-K30</f>
        <v>1.1087208594</v>
      </c>
      <c r="N30" s="75"/>
      <c r="O30" s="75">
        <v>0</v>
      </c>
      <c r="P30" s="75">
        <f>O30-N30</f>
        <v>0</v>
      </c>
      <c r="Q30" s="75"/>
      <c r="R30" s="75">
        <v>0</v>
      </c>
      <c r="S30" s="75">
        <f>R30-Q30</f>
        <v>0</v>
      </c>
      <c r="T30" s="75"/>
      <c r="U30" s="75">
        <v>0</v>
      </c>
      <c r="V30" s="75">
        <f>U30-T30</f>
        <v>0</v>
      </c>
      <c r="W30" s="75">
        <f>T30+Q30+N30+K30+H30</f>
        <v>0</v>
      </c>
      <c r="X30" s="75">
        <f>U30+R30+O30+L30+I30</f>
        <v>2.3213788048000001</v>
      </c>
      <c r="Y30" s="75">
        <f>X30-W30</f>
        <v>2.3213788048000001</v>
      </c>
      <c r="Z30" s="76">
        <f t="shared" si="0"/>
        <v>0</v>
      </c>
      <c r="AA30" s="76">
        <f t="shared" si="0"/>
        <v>6.9721716490964294</v>
      </c>
      <c r="AC30" s="8"/>
    </row>
    <row r="31" spans="1:29" ht="15" customHeight="1" x14ac:dyDescent="0.25">
      <c r="A31" s="4">
        <v>27</v>
      </c>
      <c r="B31" s="72" t="s">
        <v>61</v>
      </c>
      <c r="C31" s="73">
        <v>1500</v>
      </c>
      <c r="D31" s="74">
        <v>0.36220000000000002</v>
      </c>
      <c r="E31" s="75">
        <v>0</v>
      </c>
      <c r="F31" s="75">
        <v>8.8430666302000009</v>
      </c>
      <c r="G31" s="75">
        <f t="shared" si="1"/>
        <v>8.8430666302000009</v>
      </c>
      <c r="H31" s="75">
        <v>0</v>
      </c>
      <c r="I31" s="75">
        <v>46.069801258799998</v>
      </c>
      <c r="J31" s="75">
        <f t="shared" si="2"/>
        <v>46.069801258799998</v>
      </c>
      <c r="K31" s="75">
        <v>0</v>
      </c>
      <c r="L31" s="75">
        <v>31.264674340900001</v>
      </c>
      <c r="M31" s="75">
        <f t="shared" si="3"/>
        <v>31.264674340900001</v>
      </c>
      <c r="N31" s="75"/>
      <c r="O31" s="75">
        <v>0</v>
      </c>
      <c r="P31" s="75">
        <f t="shared" si="4"/>
        <v>0</v>
      </c>
      <c r="Q31" s="75"/>
      <c r="R31" s="75">
        <v>0</v>
      </c>
      <c r="S31" s="75">
        <f t="shared" si="5"/>
        <v>0</v>
      </c>
      <c r="T31" s="75"/>
      <c r="U31" s="75">
        <v>0.84642540730000004</v>
      </c>
      <c r="V31" s="75">
        <f t="shared" si="6"/>
        <v>0.84642540730000004</v>
      </c>
      <c r="W31" s="75">
        <f t="shared" si="7"/>
        <v>0</v>
      </c>
      <c r="X31" s="75">
        <f t="shared" si="7"/>
        <v>78.180901007000003</v>
      </c>
      <c r="Y31" s="75">
        <f t="shared" si="8"/>
        <v>78.180901007000003</v>
      </c>
      <c r="Z31" s="76">
        <f t="shared" si="0"/>
        <v>0</v>
      </c>
      <c r="AA31" s="76">
        <f t="shared" si="0"/>
        <v>8.8409263750206311</v>
      </c>
      <c r="AC31" s="8"/>
    </row>
    <row r="32" spans="1:29" ht="15" customHeight="1" x14ac:dyDescent="0.25">
      <c r="A32" s="4">
        <f t="shared" si="9"/>
        <v>28</v>
      </c>
      <c r="B32" s="72" t="s">
        <v>62</v>
      </c>
      <c r="C32" s="73">
        <v>630</v>
      </c>
      <c r="D32" s="74">
        <v>0.36220000000000002</v>
      </c>
      <c r="E32" s="75">
        <v>10.210000000000001</v>
      </c>
      <c r="F32" s="75">
        <v>3.2195166938000002</v>
      </c>
      <c r="G32" s="75">
        <f t="shared" si="1"/>
        <v>-6.9904833062000007</v>
      </c>
      <c r="H32" s="75">
        <v>8.5416666666666661</v>
      </c>
      <c r="I32" s="75">
        <v>4.9687320903000005</v>
      </c>
      <c r="J32" s="75">
        <f t="shared" si="2"/>
        <v>-3.5729345763666656</v>
      </c>
      <c r="K32" s="75">
        <v>33.080400000000004</v>
      </c>
      <c r="L32" s="75">
        <v>10.4025217923</v>
      </c>
      <c r="M32" s="75">
        <f t="shared" si="3"/>
        <v>-22.677878207700005</v>
      </c>
      <c r="N32" s="75"/>
      <c r="O32" s="75">
        <v>0</v>
      </c>
      <c r="P32" s="75">
        <f t="shared" si="4"/>
        <v>0</v>
      </c>
      <c r="Q32" s="75"/>
      <c r="R32" s="75">
        <v>0</v>
      </c>
      <c r="S32" s="75">
        <f t="shared" si="5"/>
        <v>0</v>
      </c>
      <c r="T32" s="75"/>
      <c r="U32" s="75">
        <v>0.32501626630000002</v>
      </c>
      <c r="V32" s="75">
        <f t="shared" si="6"/>
        <v>0.32501626630000002</v>
      </c>
      <c r="W32" s="75">
        <f t="shared" si="7"/>
        <v>41.622066666666669</v>
      </c>
      <c r="X32" s="75">
        <f t="shared" si="7"/>
        <v>15.696270148900002</v>
      </c>
      <c r="Y32" s="75">
        <f t="shared" si="8"/>
        <v>-25.925796517766667</v>
      </c>
      <c r="Z32" s="76">
        <f t="shared" si="0"/>
        <v>4.0765981064316028</v>
      </c>
      <c r="AA32" s="76">
        <f t="shared" si="0"/>
        <v>4.8753498247507681</v>
      </c>
      <c r="AC32" s="8"/>
    </row>
    <row r="33" spans="1:29" ht="15" customHeight="1" x14ac:dyDescent="0.25">
      <c r="A33" s="4">
        <f t="shared" si="9"/>
        <v>29</v>
      </c>
      <c r="B33" s="72" t="s">
        <v>63</v>
      </c>
      <c r="C33" s="73">
        <v>840</v>
      </c>
      <c r="D33" s="74">
        <v>0.36220000000000002</v>
      </c>
      <c r="E33" s="75">
        <v>18.75</v>
      </c>
      <c r="F33" s="75">
        <v>7.4498367130000007</v>
      </c>
      <c r="G33" s="75">
        <f t="shared" si="1"/>
        <v>-11.300163287</v>
      </c>
      <c r="H33" s="75">
        <v>16.224999999999998</v>
      </c>
      <c r="I33" s="75">
        <v>11.254512041245</v>
      </c>
      <c r="J33" s="75">
        <f t="shared" si="2"/>
        <v>-4.9704879587549975</v>
      </c>
      <c r="K33" s="75">
        <v>60.750000000000007</v>
      </c>
      <c r="L33" s="75">
        <v>24.079336282099998</v>
      </c>
      <c r="M33" s="75">
        <f t="shared" si="3"/>
        <v>-36.670663717900013</v>
      </c>
      <c r="N33" s="75"/>
      <c r="O33" s="75">
        <v>0</v>
      </c>
      <c r="P33" s="75">
        <f t="shared" si="4"/>
        <v>0</v>
      </c>
      <c r="Q33" s="75"/>
      <c r="R33" s="75">
        <v>0</v>
      </c>
      <c r="S33" s="75">
        <f t="shared" si="5"/>
        <v>0</v>
      </c>
      <c r="T33" s="75"/>
      <c r="U33" s="75">
        <v>0</v>
      </c>
      <c r="V33" s="75">
        <f t="shared" si="6"/>
        <v>0</v>
      </c>
      <c r="W33" s="75">
        <f t="shared" si="7"/>
        <v>76.975000000000009</v>
      </c>
      <c r="X33" s="75">
        <f t="shared" si="7"/>
        <v>35.333848323344995</v>
      </c>
      <c r="Y33" s="75">
        <f t="shared" si="8"/>
        <v>-41.641151676655014</v>
      </c>
      <c r="Z33" s="76">
        <f t="shared" si="0"/>
        <v>4.1053333333333342</v>
      </c>
      <c r="AA33" s="76">
        <f t="shared" si="0"/>
        <v>4.742902386261334</v>
      </c>
      <c r="AC33" s="8"/>
    </row>
    <row r="34" spans="1:29" ht="15" customHeight="1" x14ac:dyDescent="0.25">
      <c r="A34" s="4">
        <f t="shared" si="9"/>
        <v>30</v>
      </c>
      <c r="B34" s="72" t="s">
        <v>64</v>
      </c>
      <c r="C34" s="73">
        <v>440</v>
      </c>
      <c r="D34" s="74">
        <v>0.36220000000000002</v>
      </c>
      <c r="E34" s="75">
        <v>2.59</v>
      </c>
      <c r="F34" s="75">
        <v>2.1725004653000002</v>
      </c>
      <c r="G34" s="75">
        <f t="shared" si="1"/>
        <v>-0.41749953469999967</v>
      </c>
      <c r="H34" s="75">
        <v>0</v>
      </c>
      <c r="I34" s="75">
        <v>0</v>
      </c>
      <c r="J34" s="75">
        <f t="shared" si="2"/>
        <v>0</v>
      </c>
      <c r="K34" s="75">
        <v>6.6303999999999998</v>
      </c>
      <c r="L34" s="75">
        <v>5.6558551214000001</v>
      </c>
      <c r="M34" s="75">
        <f t="shared" si="3"/>
        <v>-0.97454487859999972</v>
      </c>
      <c r="N34" s="75"/>
      <c r="O34" s="75">
        <v>0</v>
      </c>
      <c r="P34" s="75">
        <f t="shared" si="4"/>
        <v>0</v>
      </c>
      <c r="Q34" s="75"/>
      <c r="R34" s="75">
        <v>0</v>
      </c>
      <c r="S34" s="75">
        <f t="shared" si="5"/>
        <v>0</v>
      </c>
      <c r="T34" s="75"/>
      <c r="U34" s="75">
        <v>4.3742717700000003E-2</v>
      </c>
      <c r="V34" s="75">
        <f t="shared" si="6"/>
        <v>4.3742717700000003E-2</v>
      </c>
      <c r="W34" s="75">
        <f t="shared" si="7"/>
        <v>6.6303999999999998</v>
      </c>
      <c r="X34" s="75">
        <f t="shared" si="7"/>
        <v>5.6995978391</v>
      </c>
      <c r="Y34" s="75">
        <f t="shared" si="8"/>
        <v>-0.9308021608999999</v>
      </c>
      <c r="Z34" s="76">
        <f t="shared" si="0"/>
        <v>2.56</v>
      </c>
      <c r="AA34" s="76">
        <f t="shared" si="0"/>
        <v>2.6235197322790649</v>
      </c>
      <c r="AC34" s="8"/>
    </row>
    <row r="35" spans="1:29" ht="15" customHeight="1" x14ac:dyDescent="0.25">
      <c r="A35" s="4">
        <f t="shared" si="9"/>
        <v>31</v>
      </c>
      <c r="B35" s="72" t="s">
        <v>65</v>
      </c>
      <c r="C35" s="73">
        <v>880</v>
      </c>
      <c r="D35" s="74">
        <v>0.36220000000000002</v>
      </c>
      <c r="E35" s="75">
        <v>18.84</v>
      </c>
      <c r="F35" s="75">
        <v>24.235685315600001</v>
      </c>
      <c r="G35" s="75">
        <f t="shared" si="1"/>
        <v>5.3956853156000015</v>
      </c>
      <c r="H35" s="75">
        <v>0</v>
      </c>
      <c r="I35" s="75">
        <v>0</v>
      </c>
      <c r="J35" s="75">
        <f t="shared" si="2"/>
        <v>0</v>
      </c>
      <c r="K35" s="75">
        <v>66.505200000000002</v>
      </c>
      <c r="L35" s="75">
        <v>84.199375015800001</v>
      </c>
      <c r="M35" s="75">
        <f t="shared" si="3"/>
        <v>17.694175015799999</v>
      </c>
      <c r="N35" s="75"/>
      <c r="O35" s="75">
        <v>0</v>
      </c>
      <c r="P35" s="75">
        <f t="shared" si="4"/>
        <v>0</v>
      </c>
      <c r="Q35" s="75"/>
      <c r="R35" s="75">
        <v>0</v>
      </c>
      <c r="S35" s="75">
        <f t="shared" si="5"/>
        <v>0</v>
      </c>
      <c r="T35" s="75"/>
      <c r="U35" s="75">
        <v>0</v>
      </c>
      <c r="V35" s="75">
        <f t="shared" si="6"/>
        <v>0</v>
      </c>
      <c r="W35" s="75">
        <f t="shared" si="7"/>
        <v>66.505200000000002</v>
      </c>
      <c r="X35" s="75">
        <f t="shared" si="7"/>
        <v>84.199375015800001</v>
      </c>
      <c r="Y35" s="75">
        <f t="shared" si="8"/>
        <v>17.694175015799999</v>
      </c>
      <c r="Z35" s="76">
        <f t="shared" si="0"/>
        <v>3.5300000000000002</v>
      </c>
      <c r="AA35" s="76">
        <f t="shared" si="0"/>
        <v>3.4741899772730021</v>
      </c>
      <c r="AC35" s="8"/>
    </row>
    <row r="36" spans="1:29" ht="15" customHeight="1" x14ac:dyDescent="0.25">
      <c r="A36" s="4">
        <f t="shared" si="9"/>
        <v>32</v>
      </c>
      <c r="B36" s="72" t="s">
        <v>66</v>
      </c>
      <c r="C36" s="73">
        <v>1000</v>
      </c>
      <c r="D36" s="74">
        <v>0.36220000000000002</v>
      </c>
      <c r="E36" s="75">
        <v>0</v>
      </c>
      <c r="F36" s="75">
        <v>13.687162898200002</v>
      </c>
      <c r="G36" s="75">
        <f t="shared" si="1"/>
        <v>13.687162898200002</v>
      </c>
      <c r="H36" s="75">
        <v>0</v>
      </c>
      <c r="I36" s="75">
        <v>70.517848537400013</v>
      </c>
      <c r="J36" s="75">
        <f t="shared" si="2"/>
        <v>70.517848537400013</v>
      </c>
      <c r="K36" s="75">
        <v>0</v>
      </c>
      <c r="L36" s="75">
        <v>59.239865829100005</v>
      </c>
      <c r="M36" s="75">
        <f t="shared" si="3"/>
        <v>59.239865829100005</v>
      </c>
      <c r="N36" s="75"/>
      <c r="O36" s="75">
        <v>0</v>
      </c>
      <c r="P36" s="75">
        <f t="shared" si="4"/>
        <v>0</v>
      </c>
      <c r="Q36" s="75"/>
      <c r="R36" s="75">
        <v>0</v>
      </c>
      <c r="S36" s="75">
        <f t="shared" si="5"/>
        <v>0</v>
      </c>
      <c r="T36" s="75"/>
      <c r="U36" s="75">
        <v>1.7205246300000001E-2</v>
      </c>
      <c r="V36" s="75">
        <f t="shared" si="6"/>
        <v>1.7205246300000001E-2</v>
      </c>
      <c r="W36" s="75">
        <f t="shared" si="7"/>
        <v>0</v>
      </c>
      <c r="X36" s="75">
        <f t="shared" si="7"/>
        <v>129.77491961280003</v>
      </c>
      <c r="Y36" s="75">
        <f t="shared" si="8"/>
        <v>129.77491961280003</v>
      </c>
      <c r="Z36" s="76">
        <f t="shared" si="0"/>
        <v>0</v>
      </c>
      <c r="AA36" s="76">
        <f t="shared" si="0"/>
        <v>9.4815061805004692</v>
      </c>
      <c r="AC36" s="8"/>
    </row>
    <row r="37" spans="1:29" ht="15" customHeight="1" x14ac:dyDescent="0.25">
      <c r="A37" s="4">
        <f t="shared" si="9"/>
        <v>33</v>
      </c>
      <c r="B37" s="72" t="s">
        <v>67</v>
      </c>
      <c r="C37" s="73">
        <v>1000</v>
      </c>
      <c r="D37" s="74">
        <v>0.36220000000000002</v>
      </c>
      <c r="E37" s="75">
        <v>0</v>
      </c>
      <c r="F37" s="75">
        <v>6.5065368280000007</v>
      </c>
      <c r="G37" s="75">
        <f t="shared" si="1"/>
        <v>6.5065368280000007</v>
      </c>
      <c r="H37" s="75">
        <v>0</v>
      </c>
      <c r="I37" s="75">
        <v>15.776187379700001</v>
      </c>
      <c r="J37" s="75">
        <f t="shared" si="2"/>
        <v>15.776187379700001</v>
      </c>
      <c r="K37" s="75">
        <v>0</v>
      </c>
      <c r="L37" s="75">
        <v>18.099036521500004</v>
      </c>
      <c r="M37" s="75">
        <f t="shared" si="3"/>
        <v>18.099036521500004</v>
      </c>
      <c r="N37" s="75"/>
      <c r="O37" s="75">
        <v>0</v>
      </c>
      <c r="P37" s="75">
        <f t="shared" si="4"/>
        <v>0</v>
      </c>
      <c r="Q37" s="75"/>
      <c r="R37" s="75">
        <v>0</v>
      </c>
      <c r="S37" s="75">
        <f t="shared" si="5"/>
        <v>0</v>
      </c>
      <c r="T37" s="75"/>
      <c r="U37" s="75">
        <v>0</v>
      </c>
      <c r="V37" s="75">
        <f t="shared" si="6"/>
        <v>0</v>
      </c>
      <c r="W37" s="75">
        <f t="shared" si="7"/>
        <v>0</v>
      </c>
      <c r="X37" s="75">
        <f t="shared" si="7"/>
        <v>33.875223901200002</v>
      </c>
      <c r="Y37" s="75">
        <f t="shared" si="8"/>
        <v>33.875223901200002</v>
      </c>
      <c r="Z37" s="76">
        <f t="shared" si="0"/>
        <v>0</v>
      </c>
      <c r="AA37" s="76">
        <f t="shared" si="0"/>
        <v>5.2063370724995455</v>
      </c>
      <c r="AC37" s="8"/>
    </row>
    <row r="38" spans="1:29" ht="15" customHeight="1" x14ac:dyDescent="0.25">
      <c r="A38" s="4">
        <f t="shared" si="9"/>
        <v>34</v>
      </c>
      <c r="B38" s="72" t="s">
        <v>68</v>
      </c>
      <c r="C38" s="83">
        <v>1000</v>
      </c>
      <c r="D38" s="74">
        <v>0.36220000000000002</v>
      </c>
      <c r="E38" s="75">
        <v>0</v>
      </c>
      <c r="F38" s="75">
        <v>0</v>
      </c>
      <c r="G38" s="75">
        <f t="shared" si="1"/>
        <v>0</v>
      </c>
      <c r="H38" s="75">
        <v>0</v>
      </c>
      <c r="I38" s="75">
        <v>0</v>
      </c>
      <c r="J38" s="75">
        <f t="shared" si="2"/>
        <v>0</v>
      </c>
      <c r="K38" s="75">
        <v>0</v>
      </c>
      <c r="L38" s="75">
        <v>0</v>
      </c>
      <c r="M38" s="75">
        <f t="shared" si="3"/>
        <v>0</v>
      </c>
      <c r="N38" s="75"/>
      <c r="O38" s="75">
        <v>0</v>
      </c>
      <c r="P38" s="75">
        <f t="shared" si="4"/>
        <v>0</v>
      </c>
      <c r="Q38" s="75"/>
      <c r="R38" s="75">
        <v>0</v>
      </c>
      <c r="S38" s="75">
        <f t="shared" si="5"/>
        <v>0</v>
      </c>
      <c r="T38" s="75"/>
      <c r="U38" s="75">
        <v>0</v>
      </c>
      <c r="V38" s="75">
        <f t="shared" si="6"/>
        <v>0</v>
      </c>
      <c r="W38" s="75">
        <f t="shared" si="7"/>
        <v>0</v>
      </c>
      <c r="X38" s="75">
        <f t="shared" si="7"/>
        <v>0</v>
      </c>
      <c r="Y38" s="75">
        <f t="shared" si="8"/>
        <v>0</v>
      </c>
      <c r="Z38" s="76">
        <f t="shared" si="0"/>
        <v>0</v>
      </c>
      <c r="AA38" s="76">
        <f t="shared" si="0"/>
        <v>0</v>
      </c>
      <c r="AC38" s="8"/>
    </row>
    <row r="39" spans="1:29" ht="15" customHeight="1" x14ac:dyDescent="0.25">
      <c r="A39" s="4">
        <f t="shared" si="9"/>
        <v>35</v>
      </c>
      <c r="B39" s="72" t="s">
        <v>69</v>
      </c>
      <c r="C39" s="83">
        <v>630</v>
      </c>
      <c r="D39" s="74">
        <v>0.36220000000000002</v>
      </c>
      <c r="E39" s="75">
        <v>0</v>
      </c>
      <c r="F39" s="75">
        <v>0.55318646350000011</v>
      </c>
      <c r="G39" s="75">
        <f t="shared" si="1"/>
        <v>0.55318646350000011</v>
      </c>
      <c r="H39" s="75">
        <v>0</v>
      </c>
      <c r="I39" s="75">
        <v>0.74384080100000005</v>
      </c>
      <c r="J39" s="75">
        <f t="shared" si="2"/>
        <v>0.74384080100000005</v>
      </c>
      <c r="K39" s="75">
        <v>0</v>
      </c>
      <c r="L39" s="75">
        <v>1.6492129015999999</v>
      </c>
      <c r="M39" s="75">
        <f t="shared" si="3"/>
        <v>1.6492129015999999</v>
      </c>
      <c r="N39" s="75"/>
      <c r="O39" s="75">
        <v>0</v>
      </c>
      <c r="P39" s="75">
        <f t="shared" si="4"/>
        <v>0</v>
      </c>
      <c r="Q39" s="75"/>
      <c r="R39" s="75">
        <v>0</v>
      </c>
      <c r="S39" s="75">
        <f t="shared" si="5"/>
        <v>0</v>
      </c>
      <c r="T39" s="75"/>
      <c r="U39" s="75">
        <v>0</v>
      </c>
      <c r="V39" s="75">
        <f t="shared" si="6"/>
        <v>0</v>
      </c>
      <c r="W39" s="75">
        <f t="shared" si="7"/>
        <v>0</v>
      </c>
      <c r="X39" s="75">
        <f t="shared" si="7"/>
        <v>2.3930537026000001</v>
      </c>
      <c r="Y39" s="75">
        <f t="shared" si="8"/>
        <v>2.3930537026000001</v>
      </c>
      <c r="Z39" s="76">
        <f t="shared" si="0"/>
        <v>0</v>
      </c>
      <c r="AA39" s="76">
        <f t="shared" si="0"/>
        <v>4.3259440722016143</v>
      </c>
      <c r="AC39" s="8"/>
    </row>
    <row r="40" spans="1:29" ht="15" customHeight="1" x14ac:dyDescent="0.25">
      <c r="A40" s="4">
        <f t="shared" si="9"/>
        <v>36</v>
      </c>
      <c r="B40" s="72" t="s">
        <v>70</v>
      </c>
      <c r="C40" s="83">
        <v>840</v>
      </c>
      <c r="D40" s="74">
        <v>0.36220000000000002</v>
      </c>
      <c r="E40" s="75">
        <v>0</v>
      </c>
      <c r="F40" s="75">
        <v>0.47794129569999999</v>
      </c>
      <c r="G40" s="75">
        <f t="shared" si="1"/>
        <v>0.47794129569999999</v>
      </c>
      <c r="H40" s="75">
        <v>0</v>
      </c>
      <c r="I40" s="75">
        <v>1.4850541903999999</v>
      </c>
      <c r="J40" s="75">
        <f t="shared" si="2"/>
        <v>1.4850541903999999</v>
      </c>
      <c r="K40" s="75">
        <v>0</v>
      </c>
      <c r="L40" s="75">
        <v>1.6237914275000001</v>
      </c>
      <c r="M40" s="75">
        <f t="shared" si="3"/>
        <v>1.6237914275000001</v>
      </c>
      <c r="N40" s="75"/>
      <c r="O40" s="75">
        <v>0</v>
      </c>
      <c r="P40" s="75">
        <f t="shared" si="4"/>
        <v>0</v>
      </c>
      <c r="Q40" s="75"/>
      <c r="R40" s="75">
        <v>0</v>
      </c>
      <c r="S40" s="75">
        <f t="shared" si="5"/>
        <v>0</v>
      </c>
      <c r="T40" s="75"/>
      <c r="U40" s="75">
        <v>0</v>
      </c>
      <c r="V40" s="75">
        <f t="shared" si="6"/>
        <v>0</v>
      </c>
      <c r="W40" s="75">
        <f t="shared" si="7"/>
        <v>0</v>
      </c>
      <c r="X40" s="75">
        <f t="shared" si="7"/>
        <v>3.1088456179000001</v>
      </c>
      <c r="Y40" s="75">
        <f t="shared" si="8"/>
        <v>3.1088456179000001</v>
      </c>
      <c r="Z40" s="76">
        <f t="shared" si="0"/>
        <v>0</v>
      </c>
      <c r="AA40" s="76">
        <f t="shared" si="0"/>
        <v>6.5046599778467318</v>
      </c>
      <c r="AC40" s="8"/>
    </row>
    <row r="41" spans="1:29" ht="15" customHeight="1" x14ac:dyDescent="0.25">
      <c r="A41" s="4">
        <f t="shared" si="9"/>
        <v>37</v>
      </c>
      <c r="B41" s="72" t="s">
        <v>71</v>
      </c>
      <c r="C41" s="73"/>
      <c r="D41" s="74">
        <v>0.36220000000000002</v>
      </c>
      <c r="E41" s="75">
        <v>5.34</v>
      </c>
      <c r="F41" s="75">
        <v>7.1282720915999995</v>
      </c>
      <c r="G41" s="75">
        <f t="shared" si="1"/>
        <v>1.7882720915999997</v>
      </c>
      <c r="H41" s="75">
        <v>9.7916666666666661</v>
      </c>
      <c r="I41" s="75">
        <v>5.8604845706000006</v>
      </c>
      <c r="J41" s="75">
        <f t="shared" si="2"/>
        <v>-3.9311820960666655</v>
      </c>
      <c r="K41" s="75">
        <v>22.534799999999997</v>
      </c>
      <c r="L41" s="75">
        <v>20.342586511500002</v>
      </c>
      <c r="M41" s="75">
        <f t="shared" si="3"/>
        <v>-2.1922134884999949</v>
      </c>
      <c r="N41" s="75"/>
      <c r="O41" s="75">
        <v>0</v>
      </c>
      <c r="P41" s="75">
        <f t="shared" si="4"/>
        <v>0</v>
      </c>
      <c r="Q41" s="75"/>
      <c r="R41" s="75">
        <v>0</v>
      </c>
      <c r="S41" s="75">
        <f t="shared" si="5"/>
        <v>0</v>
      </c>
      <c r="T41" s="75"/>
      <c r="U41" s="75">
        <v>0</v>
      </c>
      <c r="V41" s="75">
        <f t="shared" si="6"/>
        <v>0</v>
      </c>
      <c r="W41" s="75">
        <f t="shared" si="7"/>
        <v>32.326466666666661</v>
      </c>
      <c r="X41" s="75">
        <f>U41+R41+O41+L41+I41</f>
        <v>26.203071082100003</v>
      </c>
      <c r="Y41" s="75">
        <f t="shared" si="8"/>
        <v>-6.1233955845666586</v>
      </c>
      <c r="Z41" s="76">
        <f t="shared" si="0"/>
        <v>6.0536454431960038</v>
      </c>
      <c r="AA41" s="76">
        <f t="shared" si="0"/>
        <v>3.6759358713281816</v>
      </c>
      <c r="AC41" s="8"/>
    </row>
    <row r="42" spans="1:29" ht="15" customHeight="1" x14ac:dyDescent="0.25">
      <c r="A42" s="4">
        <f t="shared" si="9"/>
        <v>38</v>
      </c>
      <c r="B42" s="84" t="s">
        <v>72</v>
      </c>
      <c r="C42" s="73"/>
      <c r="D42" s="74">
        <v>0.36220000000000002</v>
      </c>
      <c r="E42" s="75">
        <v>0</v>
      </c>
      <c r="F42" s="75">
        <v>0</v>
      </c>
      <c r="G42" s="75">
        <f>F42-E42</f>
        <v>0</v>
      </c>
      <c r="H42" s="75">
        <v>0</v>
      </c>
      <c r="I42" s="75">
        <v>0</v>
      </c>
      <c r="J42" s="75">
        <f>I42-H42</f>
        <v>0</v>
      </c>
      <c r="K42" s="75">
        <v>0</v>
      </c>
      <c r="L42" s="75">
        <v>0</v>
      </c>
      <c r="M42" s="75">
        <f>L42-K42</f>
        <v>0</v>
      </c>
      <c r="N42" s="75"/>
      <c r="O42" s="75">
        <v>0</v>
      </c>
      <c r="P42" s="75">
        <f>O42-N42</f>
        <v>0</v>
      </c>
      <c r="Q42" s="75"/>
      <c r="R42" s="75">
        <v>0</v>
      </c>
      <c r="S42" s="75">
        <f>R42-Q42</f>
        <v>0</v>
      </c>
      <c r="T42" s="75"/>
      <c r="U42" s="75">
        <v>0</v>
      </c>
      <c r="V42" s="75">
        <f>U42-T42</f>
        <v>0</v>
      </c>
      <c r="W42" s="75">
        <f>T42+Q42+N42+K42+H42</f>
        <v>0</v>
      </c>
      <c r="X42" s="75">
        <f>U42+R42+O42+L42+I42</f>
        <v>0</v>
      </c>
      <c r="Y42" s="75">
        <f>X42-W42</f>
        <v>0</v>
      </c>
      <c r="Z42" s="76">
        <f t="shared" si="0"/>
        <v>0</v>
      </c>
      <c r="AA42" s="76">
        <f t="shared" si="0"/>
        <v>0</v>
      </c>
      <c r="AC42" s="8"/>
    </row>
    <row r="43" spans="1:29" ht="15" customHeight="1" x14ac:dyDescent="0.25">
      <c r="A43" s="4">
        <f t="shared" si="9"/>
        <v>39</v>
      </c>
      <c r="B43" s="84" t="s">
        <v>73</v>
      </c>
      <c r="C43" s="73"/>
      <c r="D43" s="74"/>
      <c r="E43" s="75">
        <v>0</v>
      </c>
      <c r="F43" s="75">
        <v>0</v>
      </c>
      <c r="G43" s="75">
        <f>F43-E43</f>
        <v>0</v>
      </c>
      <c r="H43" s="75">
        <v>0</v>
      </c>
      <c r="I43" s="75">
        <v>0</v>
      </c>
      <c r="J43" s="75">
        <f>I43-H43</f>
        <v>0</v>
      </c>
      <c r="K43" s="75">
        <v>0</v>
      </c>
      <c r="L43" s="75">
        <v>0</v>
      </c>
      <c r="M43" s="75">
        <f>L43-K43</f>
        <v>0</v>
      </c>
      <c r="N43" s="75"/>
      <c r="O43" s="75">
        <v>0</v>
      </c>
      <c r="P43" s="75">
        <f>O43-N43</f>
        <v>0</v>
      </c>
      <c r="Q43" s="75"/>
      <c r="R43" s="75">
        <v>0</v>
      </c>
      <c r="S43" s="75">
        <f>R43-Q43</f>
        <v>0</v>
      </c>
      <c r="T43" s="75"/>
      <c r="U43" s="75">
        <v>0</v>
      </c>
      <c r="V43" s="75">
        <f>U43-T43</f>
        <v>0</v>
      </c>
      <c r="W43" s="75">
        <f>T43+Q43+N43+K43+H43</f>
        <v>0</v>
      </c>
      <c r="X43" s="75">
        <f>U43+R43+O43+L43+I43</f>
        <v>0</v>
      </c>
      <c r="Y43" s="75">
        <f>X43-W43</f>
        <v>0</v>
      </c>
      <c r="Z43" s="76">
        <f t="shared" si="0"/>
        <v>0</v>
      </c>
      <c r="AA43" s="76">
        <f t="shared" si="0"/>
        <v>0</v>
      </c>
      <c r="AC43" s="8"/>
    </row>
    <row r="44" spans="1:29" ht="15" customHeight="1" x14ac:dyDescent="0.25">
      <c r="A44" s="4">
        <f t="shared" si="9"/>
        <v>40</v>
      </c>
      <c r="B44" s="84" t="s">
        <v>74</v>
      </c>
      <c r="C44" s="73"/>
      <c r="D44" s="74"/>
      <c r="E44" s="75">
        <v>0</v>
      </c>
      <c r="F44" s="75">
        <v>0</v>
      </c>
      <c r="G44" s="75">
        <f>F44-E44</f>
        <v>0</v>
      </c>
      <c r="H44" s="75">
        <v>0</v>
      </c>
      <c r="I44" s="75">
        <v>0</v>
      </c>
      <c r="J44" s="75">
        <f>I44-H44</f>
        <v>0</v>
      </c>
      <c r="K44" s="75">
        <v>0</v>
      </c>
      <c r="L44" s="75">
        <v>11.938574410400001</v>
      </c>
      <c r="M44" s="75">
        <f>L44-K44</f>
        <v>11.938574410400001</v>
      </c>
      <c r="N44" s="75"/>
      <c r="O44" s="75">
        <v>0</v>
      </c>
      <c r="P44" s="75">
        <f>O44-N44</f>
        <v>0</v>
      </c>
      <c r="Q44" s="75"/>
      <c r="R44" s="75">
        <v>0</v>
      </c>
      <c r="S44" s="75">
        <f>R44-Q44</f>
        <v>0</v>
      </c>
      <c r="T44" s="75"/>
      <c r="U44" s="75">
        <v>0</v>
      </c>
      <c r="V44" s="75">
        <f>U44-T44</f>
        <v>0</v>
      </c>
      <c r="W44" s="75">
        <f>T44+Q44+N44+K44+H44</f>
        <v>0</v>
      </c>
      <c r="X44" s="75">
        <f>U44+R44+O44+L44+I44</f>
        <v>11.938574410400001</v>
      </c>
      <c r="Y44" s="75">
        <f>X44-W44</f>
        <v>11.938574410400001</v>
      </c>
      <c r="Z44" s="76">
        <f t="shared" si="0"/>
        <v>0</v>
      </c>
      <c r="AA44" s="76">
        <f t="shared" si="0"/>
        <v>0</v>
      </c>
      <c r="AC44" s="8"/>
    </row>
    <row r="45" spans="1:29" ht="15" customHeight="1" x14ac:dyDescent="0.25">
      <c r="A45" s="77">
        <v>41</v>
      </c>
      <c r="B45" s="78" t="s">
        <v>75</v>
      </c>
      <c r="C45" s="79">
        <f>SUM(C24:C41)</f>
        <v>17760</v>
      </c>
      <c r="D45" s="80">
        <v>0.36220000000000002</v>
      </c>
      <c r="E45" s="81">
        <f>SUM(E24:E44)</f>
        <v>314.45999999999992</v>
      </c>
      <c r="F45" s="81">
        <f t="shared" ref="F45:Y45" si="12">SUM(F24:F44)</f>
        <v>279.22303159190005</v>
      </c>
      <c r="G45" s="81">
        <f t="shared" si="12"/>
        <v>-35.23696840809999</v>
      </c>
      <c r="H45" s="81">
        <f t="shared" si="12"/>
        <v>290.03333333333336</v>
      </c>
      <c r="I45" s="81">
        <f t="shared" si="12"/>
        <v>582.30025255201838</v>
      </c>
      <c r="J45" s="81">
        <f t="shared" si="12"/>
        <v>292.26691921868502</v>
      </c>
      <c r="K45" s="81">
        <f t="shared" si="12"/>
        <v>1081.116</v>
      </c>
      <c r="L45" s="81">
        <f t="shared" si="12"/>
        <v>925.33401609440011</v>
      </c>
      <c r="M45" s="81">
        <f t="shared" si="12"/>
        <v>-155.78198390559993</v>
      </c>
      <c r="N45" s="81">
        <f t="shared" si="12"/>
        <v>0</v>
      </c>
      <c r="O45" s="81">
        <f t="shared" si="12"/>
        <v>0</v>
      </c>
      <c r="P45" s="81">
        <f t="shared" si="12"/>
        <v>0</v>
      </c>
      <c r="Q45" s="81">
        <f t="shared" si="12"/>
        <v>0</v>
      </c>
      <c r="R45" s="81">
        <f t="shared" si="12"/>
        <v>0</v>
      </c>
      <c r="S45" s="81">
        <f t="shared" si="12"/>
        <v>0</v>
      </c>
      <c r="T45" s="81">
        <f t="shared" si="12"/>
        <v>0</v>
      </c>
      <c r="U45" s="81">
        <f t="shared" si="12"/>
        <v>14.131717806173508</v>
      </c>
      <c r="V45" s="81">
        <f t="shared" si="12"/>
        <v>14.131717806173508</v>
      </c>
      <c r="W45" s="81">
        <f t="shared" si="12"/>
        <v>1371.1493333333333</v>
      </c>
      <c r="X45" s="81">
        <f t="shared" si="12"/>
        <v>1521.765986452592</v>
      </c>
      <c r="Y45" s="81">
        <f t="shared" si="12"/>
        <v>150.61665311925867</v>
      </c>
      <c r="Z45" s="82">
        <f t="shared" si="0"/>
        <v>4.3603298776738972</v>
      </c>
      <c r="AA45" s="82">
        <f t="shared" si="0"/>
        <v>5.4500016627451329</v>
      </c>
      <c r="AC45" s="8"/>
    </row>
    <row r="46" spans="1:29" ht="15" customHeight="1" x14ac:dyDescent="0.25">
      <c r="A46" s="4">
        <f t="shared" si="9"/>
        <v>42</v>
      </c>
      <c r="B46" s="85" t="s">
        <v>76</v>
      </c>
      <c r="C46" s="73">
        <v>152.66</v>
      </c>
      <c r="D46" s="74">
        <v>0.36220000000000002</v>
      </c>
      <c r="E46" s="75">
        <v>9.74</v>
      </c>
      <c r="F46" s="75">
        <v>10.915532204181147</v>
      </c>
      <c r="G46" s="75">
        <f t="shared" si="1"/>
        <v>1.1755322041811471</v>
      </c>
      <c r="H46" s="75">
        <v>3.1416666666666666</v>
      </c>
      <c r="I46" s="75">
        <v>0</v>
      </c>
      <c r="J46" s="75">
        <f t="shared" si="2"/>
        <v>-3.1416666666666666</v>
      </c>
      <c r="K46" s="75">
        <v>55.712800000000001</v>
      </c>
      <c r="L46" s="75">
        <v>60.738138840521891</v>
      </c>
      <c r="M46" s="75">
        <f t="shared" si="3"/>
        <v>5.0253388405218899</v>
      </c>
      <c r="N46" s="75"/>
      <c r="O46" s="75">
        <v>0</v>
      </c>
      <c r="P46" s="75">
        <f t="shared" si="4"/>
        <v>0</v>
      </c>
      <c r="Q46" s="75"/>
      <c r="R46" s="75">
        <v>0</v>
      </c>
      <c r="S46" s="75">
        <f t="shared" si="5"/>
        <v>0</v>
      </c>
      <c r="T46" s="75"/>
      <c r="U46" s="75">
        <v>0</v>
      </c>
      <c r="V46" s="75">
        <f t="shared" si="6"/>
        <v>0</v>
      </c>
      <c r="W46" s="75">
        <f t="shared" si="7"/>
        <v>58.854466666666667</v>
      </c>
      <c r="X46" s="75">
        <f t="shared" si="7"/>
        <v>60.738138840521891</v>
      </c>
      <c r="Y46" s="75">
        <f t="shared" si="8"/>
        <v>1.8836721738552242</v>
      </c>
      <c r="Z46" s="76">
        <f t="shared" si="0"/>
        <v>6.0425530458590009</v>
      </c>
      <c r="AA46" s="76">
        <f t="shared" si="0"/>
        <v>5.5643772291062827</v>
      </c>
      <c r="AC46" s="8"/>
    </row>
    <row r="47" spans="1:29" ht="15" customHeight="1" x14ac:dyDescent="0.25">
      <c r="A47" s="4">
        <f t="shared" si="9"/>
        <v>43</v>
      </c>
      <c r="B47" s="85" t="s">
        <v>77</v>
      </c>
      <c r="C47" s="73">
        <v>3755.6260000000002</v>
      </c>
      <c r="D47" s="74">
        <v>0.36220000000000002</v>
      </c>
      <c r="E47" s="75">
        <v>212.48</v>
      </c>
      <c r="F47" s="75">
        <v>212.57586302763801</v>
      </c>
      <c r="G47" s="75">
        <f t="shared" si="1"/>
        <v>9.5863027638017684E-2</v>
      </c>
      <c r="H47" s="75">
        <v>0</v>
      </c>
      <c r="I47" s="75">
        <v>0</v>
      </c>
      <c r="J47" s="75">
        <f t="shared" si="2"/>
        <v>0</v>
      </c>
      <c r="K47" s="75">
        <v>911.53919999999994</v>
      </c>
      <c r="L47" s="75">
        <v>914.72264577654448</v>
      </c>
      <c r="M47" s="75">
        <f t="shared" si="3"/>
        <v>3.183445776544545</v>
      </c>
      <c r="N47" s="75"/>
      <c r="O47" s="75">
        <v>0</v>
      </c>
      <c r="P47" s="75">
        <f t="shared" si="4"/>
        <v>0</v>
      </c>
      <c r="Q47" s="75"/>
      <c r="R47" s="75">
        <v>0</v>
      </c>
      <c r="S47" s="75">
        <f t="shared" si="5"/>
        <v>0</v>
      </c>
      <c r="T47" s="75"/>
      <c r="U47" s="75">
        <v>5.0853873993999992</v>
      </c>
      <c r="V47" s="75">
        <f t="shared" si="6"/>
        <v>5.0853873993999992</v>
      </c>
      <c r="W47" s="75">
        <f t="shared" si="7"/>
        <v>911.53919999999994</v>
      </c>
      <c r="X47" s="75">
        <f>U47+R47+O47+L47+I47</f>
        <v>919.8080331759445</v>
      </c>
      <c r="Y47" s="75">
        <f t="shared" si="8"/>
        <v>8.2688331759445646</v>
      </c>
      <c r="Z47" s="76">
        <f t="shared" si="0"/>
        <v>4.29</v>
      </c>
      <c r="AA47" s="76">
        <f t="shared" si="0"/>
        <v>4.3269636546476393</v>
      </c>
      <c r="AC47" s="8"/>
    </row>
    <row r="48" spans="1:29" ht="15" customHeight="1" x14ac:dyDescent="0.25">
      <c r="A48" s="4">
        <f t="shared" si="9"/>
        <v>44</v>
      </c>
      <c r="B48" s="85" t="s">
        <v>78</v>
      </c>
      <c r="C48" s="73">
        <v>3688</v>
      </c>
      <c r="D48" s="74">
        <v>0.36220000000000002</v>
      </c>
      <c r="E48" s="75">
        <v>413.26</v>
      </c>
      <c r="F48" s="75">
        <v>395.97445398370934</v>
      </c>
      <c r="G48" s="75">
        <f t="shared" si="1"/>
        <v>-17.285546016290652</v>
      </c>
      <c r="H48" s="75">
        <v>0</v>
      </c>
      <c r="I48" s="75">
        <v>0</v>
      </c>
      <c r="J48" s="75">
        <f t="shared" si="2"/>
        <v>0</v>
      </c>
      <c r="K48" s="75">
        <v>1909.2611999999999</v>
      </c>
      <c r="L48" s="75">
        <v>1849.316959386395</v>
      </c>
      <c r="M48" s="75">
        <f t="shared" si="3"/>
        <v>-59.944240613604961</v>
      </c>
      <c r="N48" s="75"/>
      <c r="O48" s="75">
        <v>0</v>
      </c>
      <c r="P48" s="75">
        <f t="shared" si="4"/>
        <v>0</v>
      </c>
      <c r="Q48" s="75"/>
      <c r="R48" s="75">
        <v>0</v>
      </c>
      <c r="S48" s="75">
        <f t="shared" si="5"/>
        <v>0</v>
      </c>
      <c r="T48" s="75"/>
      <c r="U48" s="75">
        <v>0</v>
      </c>
      <c r="V48" s="75">
        <f t="shared" si="6"/>
        <v>0</v>
      </c>
      <c r="W48" s="75">
        <f t="shared" si="7"/>
        <v>1909.2611999999999</v>
      </c>
      <c r="X48" s="75">
        <f t="shared" si="7"/>
        <v>1849.316959386395</v>
      </c>
      <c r="Y48" s="75">
        <f t="shared" si="8"/>
        <v>-59.944240613604961</v>
      </c>
      <c r="Z48" s="76">
        <f t="shared" si="0"/>
        <v>4.62</v>
      </c>
      <c r="AA48" s="76">
        <f t="shared" si="0"/>
        <v>4.6702936029870177</v>
      </c>
      <c r="AC48" s="8"/>
    </row>
    <row r="49" spans="1:29" ht="15" customHeight="1" x14ac:dyDescent="0.25">
      <c r="A49" s="77">
        <f>A48+1</f>
        <v>45</v>
      </c>
      <c r="B49" s="78" t="s">
        <v>79</v>
      </c>
      <c r="C49" s="79">
        <f>SUM(C46:C48)</f>
        <v>7596.2860000000001</v>
      </c>
      <c r="D49" s="80">
        <v>0.36220000000000002</v>
      </c>
      <c r="E49" s="81">
        <f t="shared" ref="E49:Y49" si="13">SUM(E46:E48)</f>
        <v>635.48</v>
      </c>
      <c r="F49" s="81">
        <f t="shared" si="13"/>
        <v>619.46584921552846</v>
      </c>
      <c r="G49" s="81">
        <f t="shared" si="13"/>
        <v>-16.014150784471489</v>
      </c>
      <c r="H49" s="81">
        <f t="shared" si="13"/>
        <v>3.1416666666666666</v>
      </c>
      <c r="I49" s="81">
        <f t="shared" si="13"/>
        <v>0</v>
      </c>
      <c r="J49" s="81">
        <f t="shared" si="13"/>
        <v>-3.1416666666666666</v>
      </c>
      <c r="K49" s="81">
        <f t="shared" si="13"/>
        <v>2876.5131999999999</v>
      </c>
      <c r="L49" s="81">
        <f t="shared" si="13"/>
        <v>2824.7777440034615</v>
      </c>
      <c r="M49" s="81">
        <f t="shared" si="13"/>
        <v>-51.735455996538526</v>
      </c>
      <c r="N49" s="81">
        <f t="shared" si="13"/>
        <v>0</v>
      </c>
      <c r="O49" s="81">
        <f t="shared" si="13"/>
        <v>0</v>
      </c>
      <c r="P49" s="81">
        <f t="shared" si="13"/>
        <v>0</v>
      </c>
      <c r="Q49" s="81">
        <f t="shared" si="13"/>
        <v>0</v>
      </c>
      <c r="R49" s="81">
        <f t="shared" si="13"/>
        <v>0</v>
      </c>
      <c r="S49" s="81">
        <f t="shared" si="13"/>
        <v>0</v>
      </c>
      <c r="T49" s="81">
        <f t="shared" si="13"/>
        <v>0</v>
      </c>
      <c r="U49" s="81">
        <f t="shared" si="13"/>
        <v>5.0853873993999992</v>
      </c>
      <c r="V49" s="81">
        <f t="shared" si="13"/>
        <v>5.0853873993999992</v>
      </c>
      <c r="W49" s="81">
        <f t="shared" si="13"/>
        <v>2879.6548666666667</v>
      </c>
      <c r="X49" s="81">
        <f t="shared" si="13"/>
        <v>2829.8631314028612</v>
      </c>
      <c r="Y49" s="81">
        <f t="shared" si="13"/>
        <v>-49.791735263805172</v>
      </c>
      <c r="Z49" s="82">
        <f t="shared" si="0"/>
        <v>4.5314641950441663</v>
      </c>
      <c r="AA49" s="82">
        <f t="shared" si="0"/>
        <v>4.5682310574287648</v>
      </c>
      <c r="AC49" s="8"/>
    </row>
    <row r="50" spans="1:29" ht="15" customHeight="1" x14ac:dyDescent="0.25">
      <c r="A50" s="4">
        <v>46</v>
      </c>
      <c r="B50" s="72" t="s">
        <v>80</v>
      </c>
      <c r="C50" s="73"/>
      <c r="D50" s="74"/>
      <c r="E50" s="75">
        <v>80</v>
      </c>
      <c r="F50" s="86">
        <v>0</v>
      </c>
      <c r="G50" s="75">
        <f>F50-E50</f>
        <v>-80</v>
      </c>
      <c r="H50" s="75">
        <v>0</v>
      </c>
      <c r="I50" s="86">
        <v>0</v>
      </c>
      <c r="J50" s="75">
        <f>I50-H50</f>
        <v>0</v>
      </c>
      <c r="K50" s="75">
        <v>199.20000000000002</v>
      </c>
      <c r="L50" s="86">
        <v>0</v>
      </c>
      <c r="M50" s="75">
        <f>L50-K50</f>
        <v>-199.20000000000002</v>
      </c>
      <c r="N50" s="86"/>
      <c r="O50" s="86">
        <v>0</v>
      </c>
      <c r="P50" s="75">
        <f>O50-N50</f>
        <v>0</v>
      </c>
      <c r="Q50" s="86"/>
      <c r="R50" s="86">
        <v>0</v>
      </c>
      <c r="S50" s="75">
        <f>R50-Q50</f>
        <v>0</v>
      </c>
      <c r="T50" s="86"/>
      <c r="U50" s="86">
        <v>0</v>
      </c>
      <c r="V50" s="75">
        <f>U50-T50</f>
        <v>0</v>
      </c>
      <c r="W50" s="75">
        <f>T50+Q50+N50+K50+H50</f>
        <v>199.20000000000002</v>
      </c>
      <c r="X50" s="75">
        <f>U50+R50+O50+L50+I50</f>
        <v>0</v>
      </c>
      <c r="Y50" s="75">
        <f>X50-W50</f>
        <v>-199.20000000000002</v>
      </c>
      <c r="Z50" s="76">
        <f t="shared" si="0"/>
        <v>2.4900000000000002</v>
      </c>
      <c r="AA50" s="76">
        <f t="shared" si="0"/>
        <v>0</v>
      </c>
      <c r="AC50" s="8"/>
    </row>
    <row r="51" spans="1:29" ht="15" customHeight="1" x14ac:dyDescent="0.25">
      <c r="A51" s="77">
        <v>47</v>
      </c>
      <c r="B51" s="87" t="s">
        <v>77</v>
      </c>
      <c r="C51" s="79"/>
      <c r="D51" s="80"/>
      <c r="E51" s="81">
        <f>SUM(E50)</f>
        <v>80</v>
      </c>
      <c r="F51" s="81">
        <f t="shared" ref="F51:V51" si="14">SUM(F50)</f>
        <v>0</v>
      </c>
      <c r="G51" s="81">
        <f t="shared" si="14"/>
        <v>-80</v>
      </c>
      <c r="H51" s="81">
        <f t="shared" si="14"/>
        <v>0</v>
      </c>
      <c r="I51" s="81">
        <f t="shared" si="14"/>
        <v>0</v>
      </c>
      <c r="J51" s="81">
        <f t="shared" si="14"/>
        <v>0</v>
      </c>
      <c r="K51" s="81">
        <f t="shared" si="14"/>
        <v>199.20000000000002</v>
      </c>
      <c r="L51" s="81">
        <f t="shared" si="14"/>
        <v>0</v>
      </c>
      <c r="M51" s="81">
        <f t="shared" si="14"/>
        <v>-199.20000000000002</v>
      </c>
      <c r="N51" s="81">
        <f t="shared" si="14"/>
        <v>0</v>
      </c>
      <c r="O51" s="81">
        <f t="shared" si="14"/>
        <v>0</v>
      </c>
      <c r="P51" s="81">
        <f t="shared" si="14"/>
        <v>0</v>
      </c>
      <c r="Q51" s="81">
        <f t="shared" si="14"/>
        <v>0</v>
      </c>
      <c r="R51" s="81">
        <f t="shared" si="14"/>
        <v>0</v>
      </c>
      <c r="S51" s="81">
        <f t="shared" si="14"/>
        <v>0</v>
      </c>
      <c r="T51" s="81">
        <f t="shared" si="14"/>
        <v>0</v>
      </c>
      <c r="U51" s="81">
        <f t="shared" si="14"/>
        <v>0</v>
      </c>
      <c r="V51" s="81">
        <f t="shared" si="14"/>
        <v>0</v>
      </c>
      <c r="W51" s="81">
        <f>SUM(W50)</f>
        <v>199.20000000000002</v>
      </c>
      <c r="X51" s="81">
        <f>SUM(X50)</f>
        <v>0</v>
      </c>
      <c r="Y51" s="81">
        <f>SUM(Y50)</f>
        <v>-199.20000000000002</v>
      </c>
      <c r="Z51" s="81">
        <f>SUM(Z50)</f>
        <v>2.4900000000000002</v>
      </c>
      <c r="AA51" s="81">
        <f>SUM(AA50)</f>
        <v>0</v>
      </c>
      <c r="AC51" s="8"/>
    </row>
    <row r="52" spans="1:29" ht="15" customHeight="1" x14ac:dyDescent="0.25">
      <c r="A52" s="4">
        <v>48</v>
      </c>
      <c r="B52" s="85" t="s">
        <v>81</v>
      </c>
      <c r="C52" s="73">
        <v>1600</v>
      </c>
      <c r="D52" s="74">
        <v>0.36220000000000002</v>
      </c>
      <c r="E52" s="75">
        <v>246.48</v>
      </c>
      <c r="F52" s="75">
        <v>211.9592519</v>
      </c>
      <c r="G52" s="75">
        <f t="shared" si="1"/>
        <v>-34.520748099999992</v>
      </c>
      <c r="H52" s="75">
        <v>361.01666666666665</v>
      </c>
      <c r="I52" s="75">
        <v>329.17356623580002</v>
      </c>
      <c r="J52" s="75">
        <f t="shared" si="2"/>
        <v>-31.843100430866627</v>
      </c>
      <c r="K52" s="75">
        <v>936.62399999999991</v>
      </c>
      <c r="L52" s="75">
        <v>773.65126943500002</v>
      </c>
      <c r="M52" s="75">
        <f t="shared" si="3"/>
        <v>-162.97273056499989</v>
      </c>
      <c r="N52" s="75"/>
      <c r="O52" s="75">
        <v>0</v>
      </c>
      <c r="P52" s="75">
        <f t="shared" si="4"/>
        <v>0</v>
      </c>
      <c r="Q52" s="75"/>
      <c r="R52" s="75">
        <v>0</v>
      </c>
      <c r="S52" s="75">
        <f t="shared" si="5"/>
        <v>0</v>
      </c>
      <c r="T52" s="75"/>
      <c r="U52" s="75">
        <v>0</v>
      </c>
      <c r="V52" s="75">
        <f t="shared" si="6"/>
        <v>0</v>
      </c>
      <c r="W52" s="75">
        <f t="shared" si="7"/>
        <v>1297.6406666666667</v>
      </c>
      <c r="X52" s="75">
        <f t="shared" si="7"/>
        <v>1102.8248356708</v>
      </c>
      <c r="Y52" s="75">
        <f t="shared" si="8"/>
        <v>-194.81583099586669</v>
      </c>
      <c r="Z52" s="76">
        <f t="shared" ref="Z52:AA79" si="15">IFERROR(W52/E52,0)</f>
        <v>5.264689494752786</v>
      </c>
      <c r="AA52" s="76">
        <f t="shared" si="15"/>
        <v>5.2030040009345777</v>
      </c>
      <c r="AC52" s="8"/>
    </row>
    <row r="53" spans="1:29" ht="15" customHeight="1" x14ac:dyDescent="0.25">
      <c r="A53" s="4">
        <f t="shared" si="9"/>
        <v>49</v>
      </c>
      <c r="B53" s="85" t="s">
        <v>82</v>
      </c>
      <c r="C53" s="73">
        <v>800</v>
      </c>
      <c r="D53" s="74">
        <v>0.36220000000000002</v>
      </c>
      <c r="E53" s="75">
        <v>163.49</v>
      </c>
      <c r="F53" s="75">
        <v>147.66118455</v>
      </c>
      <c r="G53" s="75">
        <f t="shared" si="1"/>
        <v>-15.828815450000008</v>
      </c>
      <c r="H53" s="75">
        <v>365.55</v>
      </c>
      <c r="I53" s="75">
        <v>404.09003693630007</v>
      </c>
      <c r="J53" s="75">
        <f t="shared" si="2"/>
        <v>38.540036936300055</v>
      </c>
      <c r="K53" s="75">
        <v>523.16800000000001</v>
      </c>
      <c r="L53" s="75">
        <v>457.749672105</v>
      </c>
      <c r="M53" s="75">
        <f t="shared" si="3"/>
        <v>-65.418327895000004</v>
      </c>
      <c r="N53" s="75"/>
      <c r="O53" s="75">
        <v>0</v>
      </c>
      <c r="P53" s="75">
        <f t="shared" si="4"/>
        <v>0</v>
      </c>
      <c r="Q53" s="75"/>
      <c r="R53" s="75">
        <v>0</v>
      </c>
      <c r="S53" s="75">
        <f t="shared" si="5"/>
        <v>0</v>
      </c>
      <c r="T53" s="75"/>
      <c r="U53" s="75">
        <v>0</v>
      </c>
      <c r="V53" s="75">
        <f t="shared" si="6"/>
        <v>0</v>
      </c>
      <c r="W53" s="75">
        <f t="shared" si="7"/>
        <v>888.71800000000007</v>
      </c>
      <c r="X53" s="75">
        <f t="shared" si="7"/>
        <v>861.83970904130001</v>
      </c>
      <c r="Y53" s="75">
        <f t="shared" si="8"/>
        <v>-26.878290958700063</v>
      </c>
      <c r="Z53" s="76">
        <f t="shared" si="15"/>
        <v>5.4359165698207841</v>
      </c>
      <c r="AA53" s="76">
        <f t="shared" si="15"/>
        <v>5.8366029750321413</v>
      </c>
      <c r="AC53" s="8"/>
    </row>
    <row r="54" spans="1:29" ht="15" customHeight="1" x14ac:dyDescent="0.25">
      <c r="A54" s="4">
        <f t="shared" si="9"/>
        <v>50</v>
      </c>
      <c r="B54" s="85" t="s">
        <v>83</v>
      </c>
      <c r="C54" s="73">
        <v>216</v>
      </c>
      <c r="D54" s="74">
        <v>0.36220000000000002</v>
      </c>
      <c r="E54" s="75">
        <v>0</v>
      </c>
      <c r="F54" s="75">
        <v>0</v>
      </c>
      <c r="G54" s="75">
        <f t="shared" si="1"/>
        <v>0</v>
      </c>
      <c r="H54" s="75">
        <v>4.5583333333333336</v>
      </c>
      <c r="I54" s="75">
        <v>9.6758927639000003</v>
      </c>
      <c r="J54" s="75">
        <f t="shared" si="2"/>
        <v>5.1175594305666667</v>
      </c>
      <c r="K54" s="75">
        <v>0</v>
      </c>
      <c r="L54" s="75">
        <v>0</v>
      </c>
      <c r="M54" s="75">
        <f t="shared" si="3"/>
        <v>0</v>
      </c>
      <c r="N54" s="75"/>
      <c r="O54" s="75">
        <v>0</v>
      </c>
      <c r="P54" s="75">
        <f t="shared" si="4"/>
        <v>0</v>
      </c>
      <c r="Q54" s="75"/>
      <c r="R54" s="75">
        <v>0</v>
      </c>
      <c r="S54" s="75">
        <f t="shared" si="5"/>
        <v>0</v>
      </c>
      <c r="T54" s="75"/>
      <c r="U54" s="75">
        <v>0</v>
      </c>
      <c r="V54" s="75">
        <f t="shared" si="6"/>
        <v>0</v>
      </c>
      <c r="W54" s="75">
        <f t="shared" si="7"/>
        <v>4.5583333333333336</v>
      </c>
      <c r="X54" s="75">
        <f t="shared" si="7"/>
        <v>9.6758927639000003</v>
      </c>
      <c r="Y54" s="75">
        <f t="shared" si="8"/>
        <v>5.1175594305666667</v>
      </c>
      <c r="Z54" s="76">
        <f t="shared" si="15"/>
        <v>0</v>
      </c>
      <c r="AA54" s="76">
        <f t="shared" si="15"/>
        <v>0</v>
      </c>
      <c r="AC54" s="8"/>
    </row>
    <row r="55" spans="1:29" ht="15" customHeight="1" x14ac:dyDescent="0.2">
      <c r="A55" s="4">
        <v>51</v>
      </c>
      <c r="B55" s="88" t="s">
        <v>84</v>
      </c>
      <c r="C55" s="73"/>
      <c r="D55" s="74">
        <v>0.36220000000000002</v>
      </c>
      <c r="E55" s="75">
        <v>0</v>
      </c>
      <c r="F55" s="75">
        <v>0.66647036280000005</v>
      </c>
      <c r="G55" s="75">
        <f t="shared" si="1"/>
        <v>0.66647036280000005</v>
      </c>
      <c r="H55" s="75">
        <v>0</v>
      </c>
      <c r="I55" s="75">
        <v>0</v>
      </c>
      <c r="J55" s="75">
        <f t="shared" si="2"/>
        <v>0</v>
      </c>
      <c r="K55" s="75">
        <v>0</v>
      </c>
      <c r="L55" s="75">
        <v>5.1851395915000005</v>
      </c>
      <c r="M55" s="75">
        <f t="shared" si="3"/>
        <v>5.1851395915000005</v>
      </c>
      <c r="N55" s="75"/>
      <c r="O55" s="75">
        <v>0</v>
      </c>
      <c r="P55" s="75">
        <f t="shared" si="4"/>
        <v>0</v>
      </c>
      <c r="Q55" s="75"/>
      <c r="R55" s="75">
        <v>0</v>
      </c>
      <c r="S55" s="75">
        <f t="shared" si="5"/>
        <v>0</v>
      </c>
      <c r="T55" s="75"/>
      <c r="U55" s="75">
        <v>0</v>
      </c>
      <c r="V55" s="75">
        <f t="shared" si="6"/>
        <v>0</v>
      </c>
      <c r="W55" s="75">
        <f>T55+Q55+N55+K55+H55</f>
        <v>0</v>
      </c>
      <c r="X55" s="75">
        <f>U55+R55+O55+L55+I55</f>
        <v>5.1851395915000005</v>
      </c>
      <c r="Y55" s="75">
        <f>X55-W55</f>
        <v>5.1851395915000005</v>
      </c>
      <c r="Z55" s="76">
        <f t="shared" si="15"/>
        <v>0</v>
      </c>
      <c r="AA55" s="76">
        <f t="shared" si="15"/>
        <v>7.7800002534486294</v>
      </c>
      <c r="AC55" s="8"/>
    </row>
    <row r="56" spans="1:29" ht="15" customHeight="1" x14ac:dyDescent="0.25">
      <c r="A56" s="77">
        <v>52</v>
      </c>
      <c r="B56" s="78" t="s">
        <v>85</v>
      </c>
      <c r="C56" s="79">
        <f>SUM(C52:C54)</f>
        <v>2616</v>
      </c>
      <c r="D56" s="80">
        <v>0.36220000000000002</v>
      </c>
      <c r="E56" s="81">
        <f>SUM(E52:E55)</f>
        <v>409.97</v>
      </c>
      <c r="F56" s="81">
        <f t="shared" ref="F56:V56" si="16">SUM(F52:F55)</f>
        <v>360.2869068128</v>
      </c>
      <c r="G56" s="81">
        <f t="shared" si="16"/>
        <v>-49.683093187200001</v>
      </c>
      <c r="H56" s="81">
        <f t="shared" si="16"/>
        <v>731.12499999999989</v>
      </c>
      <c r="I56" s="81">
        <f t="shared" si="16"/>
        <v>742.93949593600018</v>
      </c>
      <c r="J56" s="81">
        <f t="shared" si="16"/>
        <v>11.814495936000094</v>
      </c>
      <c r="K56" s="81">
        <f t="shared" si="16"/>
        <v>1459.7919999999999</v>
      </c>
      <c r="L56" s="81">
        <f t="shared" si="16"/>
        <v>1236.5860811315001</v>
      </c>
      <c r="M56" s="81">
        <f t="shared" si="16"/>
        <v>-223.20591886849991</v>
      </c>
      <c r="N56" s="81">
        <f t="shared" si="16"/>
        <v>0</v>
      </c>
      <c r="O56" s="81">
        <f t="shared" si="16"/>
        <v>0</v>
      </c>
      <c r="P56" s="81">
        <f t="shared" si="16"/>
        <v>0</v>
      </c>
      <c r="Q56" s="81">
        <f t="shared" si="16"/>
        <v>0</v>
      </c>
      <c r="R56" s="81">
        <f t="shared" si="16"/>
        <v>0</v>
      </c>
      <c r="S56" s="81">
        <f t="shared" si="16"/>
        <v>0</v>
      </c>
      <c r="T56" s="81">
        <f t="shared" si="16"/>
        <v>0</v>
      </c>
      <c r="U56" s="81">
        <f t="shared" si="16"/>
        <v>0</v>
      </c>
      <c r="V56" s="81">
        <f t="shared" si="16"/>
        <v>0</v>
      </c>
      <c r="W56" s="81">
        <f>SUM(W52:W55)</f>
        <v>2190.9170000000004</v>
      </c>
      <c r="X56" s="81">
        <f>SUM(X52:X55)</f>
        <v>1979.5255770675001</v>
      </c>
      <c r="Y56" s="81">
        <f>SUM(Y52:Y55)</f>
        <v>-211.39142293250009</v>
      </c>
      <c r="Z56" s="82">
        <f t="shared" si="15"/>
        <v>5.344091031051053</v>
      </c>
      <c r="AA56" s="82">
        <f t="shared" si="15"/>
        <v>5.4943033999734929</v>
      </c>
      <c r="AC56" s="8"/>
    </row>
    <row r="57" spans="1:29" ht="15" customHeight="1" x14ac:dyDescent="0.2">
      <c r="A57" s="4">
        <v>53</v>
      </c>
      <c r="B57" s="88" t="s">
        <v>170</v>
      </c>
      <c r="C57" s="73">
        <v>230.55</v>
      </c>
      <c r="D57" s="74">
        <v>0.36220000000000002</v>
      </c>
      <c r="E57" s="75">
        <v>56.57</v>
      </c>
      <c r="F57" s="75">
        <v>51.974092274500002</v>
      </c>
      <c r="G57" s="75">
        <f t="shared" si="1"/>
        <v>-4.5959077254999983</v>
      </c>
      <c r="H57" s="75">
        <v>81.216666666666669</v>
      </c>
      <c r="I57" s="75">
        <v>82.296204202300004</v>
      </c>
      <c r="J57" s="75">
        <f t="shared" si="2"/>
        <v>1.0795375356333352</v>
      </c>
      <c r="K57" s="75">
        <v>144.8192</v>
      </c>
      <c r="L57" s="75">
        <v>147.86006816789998</v>
      </c>
      <c r="M57" s="75">
        <f t="shared" si="3"/>
        <v>3.0408681678999869</v>
      </c>
      <c r="N57" s="75"/>
      <c r="O57" s="75">
        <v>0</v>
      </c>
      <c r="P57" s="75">
        <f t="shared" si="4"/>
        <v>0</v>
      </c>
      <c r="Q57" s="75"/>
      <c r="R57" s="75">
        <v>0</v>
      </c>
      <c r="S57" s="75">
        <f t="shared" si="5"/>
        <v>0</v>
      </c>
      <c r="T57" s="75"/>
      <c r="U57" s="75">
        <v>3.5886902898000006</v>
      </c>
      <c r="V57" s="75">
        <f t="shared" si="6"/>
        <v>3.5886902898000006</v>
      </c>
      <c r="W57" s="75">
        <f t="shared" si="7"/>
        <v>226.03586666666666</v>
      </c>
      <c r="X57" s="75">
        <f t="shared" si="7"/>
        <v>233.74496266</v>
      </c>
      <c r="Y57" s="75">
        <f t="shared" si="8"/>
        <v>7.7090959933333352</v>
      </c>
      <c r="Z57" s="76">
        <f t="shared" si="15"/>
        <v>3.9956844028047844</v>
      </c>
      <c r="AA57" s="76">
        <f t="shared" si="15"/>
        <v>4.4973361232646685</v>
      </c>
      <c r="AC57" s="8"/>
    </row>
    <row r="58" spans="1:29" ht="15" customHeight="1" x14ac:dyDescent="0.2">
      <c r="A58" s="4">
        <v>54</v>
      </c>
      <c r="B58" s="88" t="s">
        <v>171</v>
      </c>
      <c r="C58" s="73">
        <v>500</v>
      </c>
      <c r="D58" s="74">
        <v>0.36220000000000002</v>
      </c>
      <c r="E58" s="75">
        <v>116.52</v>
      </c>
      <c r="F58" s="75">
        <v>128.48818240006102</v>
      </c>
      <c r="G58" s="75">
        <f>F58-E58</f>
        <v>11.968182400061025</v>
      </c>
      <c r="H58" s="75">
        <v>199.2</v>
      </c>
      <c r="I58" s="75">
        <v>216.79364931840001</v>
      </c>
      <c r="J58" s="75">
        <f>I58-H58</f>
        <v>17.593649318400026</v>
      </c>
      <c r="K58" s="75">
        <v>290.13480000000004</v>
      </c>
      <c r="L58" s="75">
        <v>296.80770123400004</v>
      </c>
      <c r="M58" s="75">
        <f>L58-K58</f>
        <v>6.672901233999994</v>
      </c>
      <c r="N58" s="75"/>
      <c r="O58" s="75">
        <v>0</v>
      </c>
      <c r="P58" s="75">
        <f>O58-N58</f>
        <v>0</v>
      </c>
      <c r="Q58" s="75"/>
      <c r="R58" s="75">
        <v>0</v>
      </c>
      <c r="S58" s="75">
        <f>R58-Q58</f>
        <v>0</v>
      </c>
      <c r="T58" s="75"/>
      <c r="U58" s="75">
        <v>3.0152273800000004E-2</v>
      </c>
      <c r="V58" s="75">
        <f>U58-T58</f>
        <v>3.0152273800000004E-2</v>
      </c>
      <c r="W58" s="75">
        <f t="shared" si="7"/>
        <v>489.33480000000003</v>
      </c>
      <c r="X58" s="75">
        <f>U58+R58+O58+L58+I58</f>
        <v>513.63150282620006</v>
      </c>
      <c r="Y58" s="75">
        <f>X58-W58</f>
        <v>24.296702826200033</v>
      </c>
      <c r="Z58" s="76">
        <f t="shared" si="15"/>
        <v>4.1995777548918642</v>
      </c>
      <c r="AA58" s="76">
        <f t="shared" si="15"/>
        <v>3.9974999508278213</v>
      </c>
      <c r="AC58" s="8"/>
    </row>
    <row r="59" spans="1:29" ht="15" customHeight="1" x14ac:dyDescent="0.2">
      <c r="A59" s="4">
        <v>55</v>
      </c>
      <c r="B59" s="88" t="s">
        <v>86</v>
      </c>
      <c r="C59" s="73">
        <v>625</v>
      </c>
      <c r="D59" s="74">
        <v>0.36220000000000002</v>
      </c>
      <c r="E59" s="75">
        <v>145.65</v>
      </c>
      <c r="F59" s="75">
        <v>79.996805592000001</v>
      </c>
      <c r="G59" s="75">
        <f>F59-E59</f>
        <v>-65.653194408000005</v>
      </c>
      <c r="H59" s="75">
        <v>236.57499999999999</v>
      </c>
      <c r="I59" s="75">
        <v>150.5670169377</v>
      </c>
      <c r="J59" s="75">
        <f>I59-H59</f>
        <v>-86.007983062299985</v>
      </c>
      <c r="K59" s="75">
        <v>372.86400000000003</v>
      </c>
      <c r="L59" s="75">
        <v>190.3923971554</v>
      </c>
      <c r="M59" s="75">
        <f>L59-K59</f>
        <v>-182.47160284460003</v>
      </c>
      <c r="N59" s="75"/>
      <c r="O59" s="75">
        <v>0</v>
      </c>
      <c r="P59" s="75">
        <f>O59-N59</f>
        <v>0</v>
      </c>
      <c r="Q59" s="75"/>
      <c r="R59" s="75">
        <v>0</v>
      </c>
      <c r="S59" s="75">
        <f>R59-Q59</f>
        <v>0</v>
      </c>
      <c r="T59" s="75"/>
      <c r="U59" s="75">
        <v>0</v>
      </c>
      <c r="V59" s="75">
        <f>U59-T59</f>
        <v>0</v>
      </c>
      <c r="W59" s="75">
        <f t="shared" si="7"/>
        <v>609.43900000000008</v>
      </c>
      <c r="X59" s="75">
        <f>U59+R59+O59+L59+I59</f>
        <v>340.95941409310001</v>
      </c>
      <c r="Y59" s="75">
        <f>X59-W59</f>
        <v>-268.47958590690007</v>
      </c>
      <c r="Z59" s="76">
        <f t="shared" si="15"/>
        <v>4.1842705115001717</v>
      </c>
      <c r="AA59" s="76">
        <f t="shared" si="15"/>
        <v>4.2621628647531562</v>
      </c>
      <c r="AC59" s="8"/>
    </row>
    <row r="60" spans="1:29" ht="15" customHeight="1" x14ac:dyDescent="0.2">
      <c r="A60" s="4">
        <v>56</v>
      </c>
      <c r="B60" s="88" t="s">
        <v>87</v>
      </c>
      <c r="C60" s="73">
        <v>125</v>
      </c>
      <c r="D60" s="74">
        <v>0.36220000000000002</v>
      </c>
      <c r="E60" s="75">
        <v>0</v>
      </c>
      <c r="F60" s="75">
        <v>24.119190476700002</v>
      </c>
      <c r="G60" s="75">
        <f>F60-E60</f>
        <v>24.119190476700002</v>
      </c>
      <c r="H60" s="75">
        <v>0</v>
      </c>
      <c r="I60" s="75">
        <v>53.181055831200005</v>
      </c>
      <c r="J60" s="75">
        <f>I60-H60</f>
        <v>53.181055831200005</v>
      </c>
      <c r="K60" s="75">
        <v>0</v>
      </c>
      <c r="L60" s="75">
        <v>55.715329836100004</v>
      </c>
      <c r="M60" s="75">
        <f>L60-K60</f>
        <v>55.715329836100004</v>
      </c>
      <c r="N60" s="75"/>
      <c r="O60" s="75">
        <v>0</v>
      </c>
      <c r="P60" s="75">
        <f>O60-N60</f>
        <v>0</v>
      </c>
      <c r="Q60" s="75"/>
      <c r="R60" s="75">
        <v>0</v>
      </c>
      <c r="S60" s="75">
        <f>R60-Q60</f>
        <v>0</v>
      </c>
      <c r="T60" s="75"/>
      <c r="U60" s="75">
        <v>0</v>
      </c>
      <c r="V60" s="75">
        <f>U60-T60</f>
        <v>0</v>
      </c>
      <c r="W60" s="75">
        <f t="shared" si="7"/>
        <v>0</v>
      </c>
      <c r="X60" s="75">
        <f>U60+R60+O60+L60+I60</f>
        <v>108.89638566730001</v>
      </c>
      <c r="Y60" s="75">
        <f>X60-W60</f>
        <v>108.89638566730001</v>
      </c>
      <c r="Z60" s="76">
        <f t="shared" si="15"/>
        <v>0</v>
      </c>
      <c r="AA60" s="76">
        <f t="shared" si="15"/>
        <v>4.5149270566314321</v>
      </c>
      <c r="AC60" s="8"/>
    </row>
    <row r="61" spans="1:29" ht="15" customHeight="1" x14ac:dyDescent="0.25">
      <c r="A61" s="89">
        <v>57</v>
      </c>
      <c r="B61" s="85" t="s">
        <v>88</v>
      </c>
      <c r="C61" s="73">
        <v>1040</v>
      </c>
      <c r="D61" s="74">
        <v>0.36220000000000002</v>
      </c>
      <c r="E61" s="75">
        <v>165.37</v>
      </c>
      <c r="F61" s="75">
        <v>202.76676639999999</v>
      </c>
      <c r="G61" s="75">
        <f t="shared" si="1"/>
        <v>37.39676639999999</v>
      </c>
      <c r="H61" s="75">
        <v>256.86666666666667</v>
      </c>
      <c r="I61" s="75">
        <v>333.66988403870005</v>
      </c>
      <c r="J61" s="75">
        <f t="shared" si="2"/>
        <v>76.803217372033373</v>
      </c>
      <c r="K61" s="75">
        <v>575.48760000000004</v>
      </c>
      <c r="L61" s="75">
        <v>706.64218090016107</v>
      </c>
      <c r="M61" s="75">
        <f t="shared" si="3"/>
        <v>131.15458090016102</v>
      </c>
      <c r="N61" s="75"/>
      <c r="O61" s="75">
        <v>0</v>
      </c>
      <c r="P61" s="75">
        <f t="shared" si="4"/>
        <v>0</v>
      </c>
      <c r="Q61" s="75"/>
      <c r="R61" s="75">
        <v>0</v>
      </c>
      <c r="S61" s="75">
        <f t="shared" si="5"/>
        <v>0</v>
      </c>
      <c r="T61" s="75"/>
      <c r="U61" s="75">
        <v>0</v>
      </c>
      <c r="V61" s="75">
        <f t="shared" si="6"/>
        <v>0</v>
      </c>
      <c r="W61" s="75">
        <f t="shared" si="7"/>
        <v>832.35426666666672</v>
      </c>
      <c r="X61" s="75">
        <f>U61+R61+O61+L61+I61</f>
        <v>1040.3120649388611</v>
      </c>
      <c r="Y61" s="75">
        <f>X61-W61</f>
        <v>207.9577982721944</v>
      </c>
      <c r="Z61" s="76">
        <f t="shared" si="15"/>
        <v>5.0332845538287883</v>
      </c>
      <c r="AA61" s="76">
        <f t="shared" si="15"/>
        <v>5.1305846781943902</v>
      </c>
      <c r="AC61" s="8"/>
    </row>
    <row r="62" spans="1:29" ht="15" customHeight="1" x14ac:dyDescent="0.25">
      <c r="A62" s="90">
        <v>58</v>
      </c>
      <c r="B62" s="78" t="s">
        <v>89</v>
      </c>
      <c r="C62" s="79">
        <f>SUM(C57:C61)</f>
        <v>2520.5500000000002</v>
      </c>
      <c r="D62" s="80">
        <v>0.36220000000000002</v>
      </c>
      <c r="E62" s="81">
        <f>SUM(E57:E61)</f>
        <v>484.11</v>
      </c>
      <c r="F62" s="81">
        <f t="shared" ref="F62:Y62" si="17">SUM(F57:F61)</f>
        <v>487.34503714326104</v>
      </c>
      <c r="G62" s="81">
        <f t="shared" si="17"/>
        <v>3.2350371432610103</v>
      </c>
      <c r="H62" s="81">
        <f t="shared" si="17"/>
        <v>773.85833333333323</v>
      </c>
      <c r="I62" s="81">
        <f t="shared" si="17"/>
        <v>836.50781032830014</v>
      </c>
      <c r="J62" s="81">
        <f t="shared" si="17"/>
        <v>62.649476994966754</v>
      </c>
      <c r="K62" s="81">
        <f t="shared" si="17"/>
        <v>1383.3056000000001</v>
      </c>
      <c r="L62" s="81">
        <f t="shared" si="17"/>
        <v>1397.4176772935612</v>
      </c>
      <c r="M62" s="81">
        <f t="shared" si="17"/>
        <v>14.112077293560986</v>
      </c>
      <c r="N62" s="81">
        <f t="shared" si="17"/>
        <v>0</v>
      </c>
      <c r="O62" s="81">
        <f t="shared" si="17"/>
        <v>0</v>
      </c>
      <c r="P62" s="81">
        <f t="shared" si="17"/>
        <v>0</v>
      </c>
      <c r="Q62" s="81">
        <f t="shared" si="17"/>
        <v>0</v>
      </c>
      <c r="R62" s="81">
        <f t="shared" si="17"/>
        <v>0</v>
      </c>
      <c r="S62" s="81">
        <f t="shared" si="17"/>
        <v>0</v>
      </c>
      <c r="T62" s="81">
        <f t="shared" si="17"/>
        <v>0</v>
      </c>
      <c r="U62" s="81">
        <f t="shared" si="17"/>
        <v>3.6188425636000008</v>
      </c>
      <c r="V62" s="81">
        <f t="shared" si="17"/>
        <v>3.6188425636000008</v>
      </c>
      <c r="W62" s="81">
        <f t="shared" si="17"/>
        <v>2157.1639333333333</v>
      </c>
      <c r="X62" s="81">
        <f t="shared" si="17"/>
        <v>2237.5443301854611</v>
      </c>
      <c r="Y62" s="81">
        <f t="shared" si="17"/>
        <v>80.380396852127703</v>
      </c>
      <c r="Z62" s="82">
        <f t="shared" si="15"/>
        <v>4.4559375623997299</v>
      </c>
      <c r="AA62" s="82">
        <f t="shared" si="15"/>
        <v>4.5912939696720612</v>
      </c>
      <c r="AC62" s="8"/>
    </row>
    <row r="63" spans="1:29" ht="15" customHeight="1" x14ac:dyDescent="0.25">
      <c r="A63" s="4">
        <f t="shared" si="9"/>
        <v>59</v>
      </c>
      <c r="B63" s="85" t="s">
        <v>90</v>
      </c>
      <c r="C63" s="73"/>
      <c r="D63" s="4"/>
      <c r="E63" s="75">
        <v>0</v>
      </c>
      <c r="F63" s="75">
        <v>-7.8862278398749979</v>
      </c>
      <c r="G63" s="75">
        <f t="shared" si="1"/>
        <v>-7.8862278398749979</v>
      </c>
      <c r="H63" s="75">
        <v>0</v>
      </c>
      <c r="I63" s="75">
        <v>0</v>
      </c>
      <c r="J63" s="75">
        <f t="shared" si="2"/>
        <v>0</v>
      </c>
      <c r="K63" s="75">
        <v>0</v>
      </c>
      <c r="L63" s="75">
        <v>50.314096773600006</v>
      </c>
      <c r="M63" s="75">
        <f t="shared" si="3"/>
        <v>50.314096773600006</v>
      </c>
      <c r="N63" s="75"/>
      <c r="O63" s="75">
        <v>0</v>
      </c>
      <c r="P63" s="75">
        <f t="shared" si="4"/>
        <v>0</v>
      </c>
      <c r="Q63" s="75"/>
      <c r="R63" s="75">
        <v>0</v>
      </c>
      <c r="S63" s="75">
        <f t="shared" si="5"/>
        <v>0</v>
      </c>
      <c r="T63" s="75"/>
      <c r="U63" s="75">
        <v>0</v>
      </c>
      <c r="V63" s="75">
        <f t="shared" si="6"/>
        <v>0</v>
      </c>
      <c r="W63" s="75">
        <f t="shared" si="7"/>
        <v>0</v>
      </c>
      <c r="X63" s="75">
        <f t="shared" si="7"/>
        <v>50.314096773600006</v>
      </c>
      <c r="Y63" s="75">
        <f t="shared" si="8"/>
        <v>50.314096773600006</v>
      </c>
      <c r="Z63" s="76">
        <f t="shared" si="15"/>
        <v>0</v>
      </c>
      <c r="AA63" s="76">
        <f t="shared" si="15"/>
        <v>-6.3799953279561246</v>
      </c>
      <c r="AC63" s="8"/>
    </row>
    <row r="64" spans="1:29" ht="15" customHeight="1" x14ac:dyDescent="0.25">
      <c r="A64" s="4">
        <f t="shared" si="9"/>
        <v>60</v>
      </c>
      <c r="B64" s="85" t="s">
        <v>91</v>
      </c>
      <c r="C64" s="73"/>
      <c r="D64" s="4"/>
      <c r="E64" s="75">
        <v>50.59</v>
      </c>
      <c r="F64" s="75">
        <v>98.257093549999993</v>
      </c>
      <c r="G64" s="75">
        <f t="shared" si="1"/>
        <v>47.66709354999999</v>
      </c>
      <c r="H64" s="75">
        <v>0</v>
      </c>
      <c r="I64" s="75">
        <v>0</v>
      </c>
      <c r="J64" s="75">
        <f t="shared" si="2"/>
        <v>0</v>
      </c>
      <c r="K64" s="75">
        <v>294.43380000000002</v>
      </c>
      <c r="L64" s="75">
        <v>558.7077459959952</v>
      </c>
      <c r="M64" s="75">
        <f t="shared" si="3"/>
        <v>264.27394599599518</v>
      </c>
      <c r="N64" s="75"/>
      <c r="O64" s="75">
        <v>0</v>
      </c>
      <c r="P64" s="75">
        <f t="shared" si="4"/>
        <v>0</v>
      </c>
      <c r="Q64" s="75"/>
      <c r="R64" s="75">
        <v>0</v>
      </c>
      <c r="S64" s="75">
        <f t="shared" si="5"/>
        <v>0</v>
      </c>
      <c r="T64" s="75"/>
      <c r="U64" s="75">
        <v>0</v>
      </c>
      <c r="V64" s="75">
        <f t="shared" si="6"/>
        <v>0</v>
      </c>
      <c r="W64" s="75">
        <f t="shared" si="7"/>
        <v>294.43380000000002</v>
      </c>
      <c r="X64" s="75">
        <f t="shared" si="7"/>
        <v>558.7077459959952</v>
      </c>
      <c r="Y64" s="75">
        <f t="shared" si="8"/>
        <v>264.27394599599518</v>
      </c>
      <c r="Z64" s="76">
        <f t="shared" si="15"/>
        <v>5.82</v>
      </c>
      <c r="AA64" s="76">
        <f t="shared" si="15"/>
        <v>5.6861822979903849</v>
      </c>
      <c r="AC64" s="8"/>
    </row>
    <row r="65" spans="1:29" ht="15" customHeight="1" x14ac:dyDescent="0.25">
      <c r="A65" s="4">
        <f t="shared" si="9"/>
        <v>61</v>
      </c>
      <c r="B65" s="85" t="s">
        <v>92</v>
      </c>
      <c r="C65" s="73"/>
      <c r="D65" s="4"/>
      <c r="E65" s="75">
        <v>0</v>
      </c>
      <c r="F65" s="75">
        <v>-56.7240094267</v>
      </c>
      <c r="G65" s="75">
        <f t="shared" si="1"/>
        <v>-56.7240094267</v>
      </c>
      <c r="H65" s="75">
        <v>0</v>
      </c>
      <c r="I65" s="75">
        <v>0</v>
      </c>
      <c r="J65" s="75">
        <f t="shared" si="2"/>
        <v>0</v>
      </c>
      <c r="K65" s="75">
        <v>0</v>
      </c>
      <c r="L65" s="75">
        <v>-185.55377223020002</v>
      </c>
      <c r="M65" s="75">
        <f t="shared" si="3"/>
        <v>-185.55377223020002</v>
      </c>
      <c r="N65" s="75"/>
      <c r="O65" s="75"/>
      <c r="P65" s="75">
        <f t="shared" si="4"/>
        <v>0</v>
      </c>
      <c r="Q65" s="75"/>
      <c r="R65" s="75"/>
      <c r="S65" s="75">
        <f t="shared" si="5"/>
        <v>0</v>
      </c>
      <c r="T65" s="75"/>
      <c r="U65" s="75"/>
      <c r="V65" s="75">
        <f t="shared" si="6"/>
        <v>0</v>
      </c>
      <c r="W65" s="75">
        <f t="shared" si="7"/>
        <v>0</v>
      </c>
      <c r="X65" s="75">
        <f t="shared" si="7"/>
        <v>-185.55377223020002</v>
      </c>
      <c r="Y65" s="75">
        <f t="shared" si="8"/>
        <v>-185.55377223020002</v>
      </c>
      <c r="Z65" s="76">
        <f t="shared" si="15"/>
        <v>0</v>
      </c>
      <c r="AA65" s="76">
        <f t="shared" si="15"/>
        <v>3.2711681368358958</v>
      </c>
      <c r="AC65" s="8"/>
    </row>
    <row r="66" spans="1:29" ht="15" customHeight="1" x14ac:dyDescent="0.25">
      <c r="A66" s="4">
        <f t="shared" si="9"/>
        <v>62</v>
      </c>
      <c r="B66" s="85" t="s">
        <v>93</v>
      </c>
      <c r="C66" s="73"/>
      <c r="D66" s="4"/>
      <c r="E66" s="75">
        <v>0</v>
      </c>
      <c r="F66" s="75"/>
      <c r="G66" s="75">
        <f t="shared" si="1"/>
        <v>0</v>
      </c>
      <c r="H66" s="75">
        <v>0</v>
      </c>
      <c r="I66" s="75"/>
      <c r="J66" s="75">
        <f t="shared" si="2"/>
        <v>0</v>
      </c>
      <c r="K66" s="75">
        <v>0</v>
      </c>
      <c r="L66" s="75"/>
      <c r="M66" s="75">
        <f t="shared" si="3"/>
        <v>0</v>
      </c>
      <c r="N66" s="75"/>
      <c r="O66" s="75"/>
      <c r="P66" s="75">
        <f t="shared" si="4"/>
        <v>0</v>
      </c>
      <c r="Q66" s="75"/>
      <c r="R66" s="75"/>
      <c r="S66" s="75">
        <f t="shared" si="5"/>
        <v>0</v>
      </c>
      <c r="T66" s="75"/>
      <c r="U66" s="75"/>
      <c r="V66" s="75">
        <f t="shared" si="6"/>
        <v>0</v>
      </c>
      <c r="W66" s="75">
        <f t="shared" si="7"/>
        <v>0</v>
      </c>
      <c r="X66" s="75">
        <f t="shared" si="7"/>
        <v>0</v>
      </c>
      <c r="Y66" s="75">
        <f t="shared" si="8"/>
        <v>0</v>
      </c>
      <c r="Z66" s="76">
        <f t="shared" si="15"/>
        <v>0</v>
      </c>
      <c r="AA66" s="76">
        <f t="shared" si="15"/>
        <v>0</v>
      </c>
      <c r="AC66" s="8"/>
    </row>
    <row r="67" spans="1:29" ht="15" customHeight="1" x14ac:dyDescent="0.25">
      <c r="A67" s="4">
        <f t="shared" si="9"/>
        <v>63</v>
      </c>
      <c r="B67" s="85" t="s">
        <v>94</v>
      </c>
      <c r="C67" s="73"/>
      <c r="D67" s="4"/>
      <c r="E67" s="75">
        <v>0</v>
      </c>
      <c r="F67" s="75"/>
      <c r="G67" s="75">
        <f t="shared" si="1"/>
        <v>0</v>
      </c>
      <c r="H67" s="75">
        <v>0</v>
      </c>
      <c r="I67" s="75"/>
      <c r="J67" s="75">
        <f t="shared" si="2"/>
        <v>0</v>
      </c>
      <c r="K67" s="75">
        <v>0</v>
      </c>
      <c r="L67" s="75"/>
      <c r="M67" s="75">
        <f t="shared" si="3"/>
        <v>0</v>
      </c>
      <c r="N67" s="75"/>
      <c r="O67" s="75"/>
      <c r="P67" s="75">
        <f t="shared" si="4"/>
        <v>0</v>
      </c>
      <c r="Q67" s="75"/>
      <c r="R67" s="75"/>
      <c r="S67" s="75">
        <f t="shared" si="5"/>
        <v>0</v>
      </c>
      <c r="T67" s="75"/>
      <c r="U67" s="75"/>
      <c r="V67" s="75">
        <f t="shared" si="6"/>
        <v>0</v>
      </c>
      <c r="W67" s="75">
        <f t="shared" si="7"/>
        <v>0</v>
      </c>
      <c r="X67" s="75">
        <f t="shared" si="7"/>
        <v>0</v>
      </c>
      <c r="Y67" s="75">
        <f t="shared" si="8"/>
        <v>0</v>
      </c>
      <c r="Z67" s="76">
        <f t="shared" si="15"/>
        <v>0</v>
      </c>
      <c r="AA67" s="76">
        <f t="shared" si="15"/>
        <v>0</v>
      </c>
      <c r="AC67" s="8"/>
    </row>
    <row r="68" spans="1:29" ht="15" customHeight="1" x14ac:dyDescent="0.25">
      <c r="A68" s="4">
        <v>64</v>
      </c>
      <c r="B68" s="91" t="s">
        <v>95</v>
      </c>
      <c r="C68" s="73"/>
      <c r="D68" s="4"/>
      <c r="E68" s="75">
        <v>0</v>
      </c>
      <c r="F68" s="75"/>
      <c r="G68" s="75">
        <f t="shared" si="1"/>
        <v>0</v>
      </c>
      <c r="H68" s="75">
        <v>0</v>
      </c>
      <c r="I68" s="75"/>
      <c r="J68" s="75">
        <f t="shared" si="2"/>
        <v>0</v>
      </c>
      <c r="K68" s="75">
        <v>0</v>
      </c>
      <c r="L68" s="75"/>
      <c r="M68" s="75">
        <f t="shared" si="3"/>
        <v>0</v>
      </c>
      <c r="N68" s="75"/>
      <c r="O68" s="75"/>
      <c r="P68" s="75">
        <f t="shared" si="4"/>
        <v>0</v>
      </c>
      <c r="Q68" s="75"/>
      <c r="R68" s="75"/>
      <c r="S68" s="75">
        <f t="shared" si="5"/>
        <v>0</v>
      </c>
      <c r="T68" s="75"/>
      <c r="U68" s="75"/>
      <c r="V68" s="75">
        <f t="shared" si="6"/>
        <v>0</v>
      </c>
      <c r="W68" s="75">
        <f t="shared" si="7"/>
        <v>0</v>
      </c>
      <c r="X68" s="75">
        <f t="shared" si="7"/>
        <v>0</v>
      </c>
      <c r="Y68" s="75">
        <f t="shared" si="8"/>
        <v>0</v>
      </c>
      <c r="Z68" s="76">
        <f t="shared" si="15"/>
        <v>0</v>
      </c>
      <c r="AA68" s="76">
        <f t="shared" si="15"/>
        <v>0</v>
      </c>
      <c r="AC68" s="8"/>
    </row>
    <row r="69" spans="1:29" ht="15" customHeight="1" x14ac:dyDescent="0.25">
      <c r="A69" s="4">
        <v>65</v>
      </c>
      <c r="B69" s="91" t="s">
        <v>96</v>
      </c>
      <c r="C69" s="73"/>
      <c r="D69" s="4"/>
      <c r="E69" s="75">
        <v>0</v>
      </c>
      <c r="F69" s="75"/>
      <c r="G69" s="75">
        <f t="shared" si="1"/>
        <v>0</v>
      </c>
      <c r="H69" s="75">
        <v>0</v>
      </c>
      <c r="I69" s="75"/>
      <c r="J69" s="75">
        <f t="shared" si="2"/>
        <v>0</v>
      </c>
      <c r="K69" s="75">
        <v>0</v>
      </c>
      <c r="L69" s="75"/>
      <c r="M69" s="75">
        <f t="shared" si="3"/>
        <v>0</v>
      </c>
      <c r="N69" s="75"/>
      <c r="O69" s="75"/>
      <c r="P69" s="75">
        <f t="shared" si="4"/>
        <v>0</v>
      </c>
      <c r="Q69" s="75"/>
      <c r="R69" s="75"/>
      <c r="S69" s="75">
        <f t="shared" si="5"/>
        <v>0</v>
      </c>
      <c r="T69" s="75"/>
      <c r="U69" s="75"/>
      <c r="V69" s="75">
        <f t="shared" si="6"/>
        <v>0</v>
      </c>
      <c r="W69" s="75">
        <f>T69+Q69+N69+K69+H69</f>
        <v>0</v>
      </c>
      <c r="X69" s="75">
        <f>U69+R69+O69+L69+I69</f>
        <v>0</v>
      </c>
      <c r="Y69" s="75">
        <f>X69-W69</f>
        <v>0</v>
      </c>
      <c r="Z69" s="76">
        <f t="shared" si="15"/>
        <v>0</v>
      </c>
      <c r="AA69" s="76">
        <f t="shared" si="15"/>
        <v>0</v>
      </c>
      <c r="AC69" s="8"/>
    </row>
    <row r="70" spans="1:29" ht="15" customHeight="1" x14ac:dyDescent="0.25">
      <c r="A70" s="89">
        <v>66</v>
      </c>
      <c r="B70" s="91" t="s">
        <v>97</v>
      </c>
      <c r="C70" s="73"/>
      <c r="D70" s="4"/>
      <c r="E70" s="75">
        <v>0</v>
      </c>
      <c r="F70" s="75">
        <v>-126.872801415</v>
      </c>
      <c r="G70" s="75">
        <f t="shared" si="1"/>
        <v>-126.872801415</v>
      </c>
      <c r="H70" s="75">
        <v>0</v>
      </c>
      <c r="I70" s="75">
        <v>0</v>
      </c>
      <c r="J70" s="75">
        <f t="shared" si="2"/>
        <v>0</v>
      </c>
      <c r="K70" s="75">
        <v>0</v>
      </c>
      <c r="L70" s="75">
        <v>-659.73860466459985</v>
      </c>
      <c r="M70" s="75">
        <f t="shared" si="3"/>
        <v>-659.73860466459985</v>
      </c>
      <c r="N70" s="75"/>
      <c r="O70" s="75"/>
      <c r="P70" s="75">
        <f t="shared" si="4"/>
        <v>0</v>
      </c>
      <c r="Q70" s="75"/>
      <c r="R70" s="75"/>
      <c r="S70" s="75">
        <f t="shared" si="5"/>
        <v>0</v>
      </c>
      <c r="T70" s="75"/>
      <c r="U70" s="75"/>
      <c r="V70" s="75">
        <f t="shared" si="6"/>
        <v>0</v>
      </c>
      <c r="W70" s="75">
        <f>T70+Q70+N70+K70+H70</f>
        <v>0</v>
      </c>
      <c r="X70" s="75">
        <f>U70+R70+O70+L70+I70</f>
        <v>-659.73860466459985</v>
      </c>
      <c r="Y70" s="75">
        <f>X70-W70</f>
        <v>-659.73860466459985</v>
      </c>
      <c r="Z70" s="76">
        <f t="shared" si="15"/>
        <v>0</v>
      </c>
      <c r="AA70" s="76">
        <f t="shared" si="15"/>
        <v>5.2000002940472623</v>
      </c>
      <c r="AC70" s="8"/>
    </row>
    <row r="71" spans="1:29" ht="15" customHeight="1" x14ac:dyDescent="0.25">
      <c r="A71" s="77">
        <v>67</v>
      </c>
      <c r="B71" s="92" t="s">
        <v>98</v>
      </c>
      <c r="C71" s="79"/>
      <c r="D71" s="90"/>
      <c r="E71" s="81">
        <f>SUM(E63:E70)</f>
        <v>50.59</v>
      </c>
      <c r="F71" s="81">
        <f t="shared" ref="F71:V71" si="18">SUM(F63:F70)</f>
        <v>-93.225945131575003</v>
      </c>
      <c r="G71" s="81">
        <f t="shared" si="18"/>
        <v>-143.81594513157501</v>
      </c>
      <c r="H71" s="81">
        <f t="shared" si="18"/>
        <v>0</v>
      </c>
      <c r="I71" s="81">
        <f t="shared" si="18"/>
        <v>0</v>
      </c>
      <c r="J71" s="81">
        <f t="shared" si="18"/>
        <v>0</v>
      </c>
      <c r="K71" s="81">
        <f t="shared" si="18"/>
        <v>294.43380000000002</v>
      </c>
      <c r="L71" s="81">
        <f t="shared" si="18"/>
        <v>-236.27053412520468</v>
      </c>
      <c r="M71" s="81">
        <f t="shared" si="18"/>
        <v>-530.7043341252047</v>
      </c>
      <c r="N71" s="81">
        <f t="shared" si="18"/>
        <v>0</v>
      </c>
      <c r="O71" s="81">
        <f t="shared" si="18"/>
        <v>0</v>
      </c>
      <c r="P71" s="81">
        <f t="shared" si="18"/>
        <v>0</v>
      </c>
      <c r="Q71" s="81">
        <f t="shared" si="18"/>
        <v>0</v>
      </c>
      <c r="R71" s="81">
        <f t="shared" si="18"/>
        <v>0</v>
      </c>
      <c r="S71" s="81">
        <f t="shared" si="18"/>
        <v>0</v>
      </c>
      <c r="T71" s="81">
        <f t="shared" si="18"/>
        <v>0</v>
      </c>
      <c r="U71" s="81">
        <f t="shared" si="18"/>
        <v>0</v>
      </c>
      <c r="V71" s="81">
        <f t="shared" si="18"/>
        <v>0</v>
      </c>
      <c r="W71" s="81">
        <f>SUM(W63:W70)</f>
        <v>294.43380000000002</v>
      </c>
      <c r="X71" s="81">
        <f>SUM(X63:X70)</f>
        <v>-236.27053412520468</v>
      </c>
      <c r="Y71" s="81">
        <f>SUM(Y63:Y70)</f>
        <v>-530.7043341252047</v>
      </c>
      <c r="Z71" s="82">
        <f t="shared" si="15"/>
        <v>5.82</v>
      </c>
      <c r="AA71" s="82">
        <f t="shared" si="15"/>
        <v>2.534386042337708</v>
      </c>
      <c r="AC71" s="8"/>
    </row>
    <row r="72" spans="1:29" ht="15" customHeight="1" x14ac:dyDescent="0.25">
      <c r="A72" s="4">
        <v>68</v>
      </c>
      <c r="B72" s="91" t="s">
        <v>99</v>
      </c>
      <c r="C72" s="73"/>
      <c r="D72" s="4"/>
      <c r="E72" s="75">
        <v>0</v>
      </c>
      <c r="F72" s="75">
        <v>0</v>
      </c>
      <c r="G72" s="75">
        <f t="shared" si="1"/>
        <v>0</v>
      </c>
      <c r="H72" s="75">
        <v>1166.0166666666667</v>
      </c>
      <c r="I72" s="75">
        <v>1087.3263377492999</v>
      </c>
      <c r="J72" s="75">
        <f t="shared" si="2"/>
        <v>-78.690328917366742</v>
      </c>
      <c r="K72" s="75">
        <v>0</v>
      </c>
      <c r="L72" s="75">
        <v>0</v>
      </c>
      <c r="M72" s="75">
        <f t="shared" si="3"/>
        <v>0</v>
      </c>
      <c r="N72" s="75"/>
      <c r="O72" s="75">
        <v>0</v>
      </c>
      <c r="P72" s="75">
        <f t="shared" si="4"/>
        <v>0</v>
      </c>
      <c r="Q72" s="75"/>
      <c r="R72" s="75">
        <v>0</v>
      </c>
      <c r="S72" s="75">
        <f t="shared" si="5"/>
        <v>0</v>
      </c>
      <c r="T72" s="75"/>
      <c r="U72" s="75">
        <v>42.1363668495</v>
      </c>
      <c r="V72" s="75">
        <f t="shared" si="6"/>
        <v>42.1363668495</v>
      </c>
      <c r="W72" s="75">
        <f t="shared" si="7"/>
        <v>1166.0166666666667</v>
      </c>
      <c r="X72" s="75">
        <f t="shared" si="7"/>
        <v>1129.4627045988</v>
      </c>
      <c r="Y72" s="75">
        <f t="shared" si="8"/>
        <v>-36.553962067866678</v>
      </c>
      <c r="Z72" s="76">
        <f t="shared" si="15"/>
        <v>0</v>
      </c>
      <c r="AA72" s="76">
        <f t="shared" si="15"/>
        <v>0</v>
      </c>
      <c r="AC72" s="8"/>
    </row>
    <row r="73" spans="1:29" ht="15" customHeight="1" x14ac:dyDescent="0.25">
      <c r="A73" s="4">
        <f>A72+1</f>
        <v>69</v>
      </c>
      <c r="B73" s="91" t="s">
        <v>100</v>
      </c>
      <c r="C73" s="73"/>
      <c r="D73" s="4"/>
      <c r="E73" s="75">
        <v>0</v>
      </c>
      <c r="F73" s="75">
        <v>0</v>
      </c>
      <c r="G73" s="75">
        <f t="shared" si="1"/>
        <v>0</v>
      </c>
      <c r="H73" s="75">
        <v>40.241666666666667</v>
      </c>
      <c r="I73" s="75">
        <v>24.294028134200001</v>
      </c>
      <c r="J73" s="75">
        <f t="shared" si="2"/>
        <v>-15.947638532466666</v>
      </c>
      <c r="K73" s="75">
        <v>0</v>
      </c>
      <c r="L73" s="75">
        <v>0</v>
      </c>
      <c r="M73" s="75">
        <f t="shared" si="3"/>
        <v>0</v>
      </c>
      <c r="N73" s="75"/>
      <c r="O73" s="75">
        <v>0</v>
      </c>
      <c r="P73" s="75">
        <f t="shared" si="4"/>
        <v>0</v>
      </c>
      <c r="Q73" s="75"/>
      <c r="R73" s="75">
        <v>0</v>
      </c>
      <c r="S73" s="75">
        <f t="shared" si="5"/>
        <v>0</v>
      </c>
      <c r="T73" s="75"/>
      <c r="U73" s="75">
        <v>0</v>
      </c>
      <c r="V73" s="75">
        <f t="shared" si="6"/>
        <v>0</v>
      </c>
      <c r="W73" s="75">
        <f t="shared" si="7"/>
        <v>40.241666666666667</v>
      </c>
      <c r="X73" s="75">
        <f t="shared" si="7"/>
        <v>24.294028134200001</v>
      </c>
      <c r="Y73" s="75">
        <f t="shared" si="8"/>
        <v>-15.947638532466666</v>
      </c>
      <c r="Z73" s="76">
        <f t="shared" si="15"/>
        <v>0</v>
      </c>
      <c r="AA73" s="76">
        <f t="shared" si="15"/>
        <v>0</v>
      </c>
      <c r="AC73" s="8"/>
    </row>
    <row r="74" spans="1:29" ht="15" customHeight="1" x14ac:dyDescent="0.25">
      <c r="A74" s="4">
        <f>A73+1</f>
        <v>70</v>
      </c>
      <c r="B74" s="91" t="s">
        <v>101</v>
      </c>
      <c r="C74" s="73"/>
      <c r="D74" s="4"/>
      <c r="E74" s="75">
        <v>0</v>
      </c>
      <c r="F74" s="75">
        <v>0</v>
      </c>
      <c r="G74" s="75">
        <f t="shared" si="1"/>
        <v>0</v>
      </c>
      <c r="H74" s="75">
        <v>544.125</v>
      </c>
      <c r="I74" s="75">
        <v>429.3521299606</v>
      </c>
      <c r="J74" s="75">
        <f t="shared" si="2"/>
        <v>-114.7728700394</v>
      </c>
      <c r="K74" s="75">
        <v>0</v>
      </c>
      <c r="L74" s="75">
        <v>0</v>
      </c>
      <c r="M74" s="75">
        <f t="shared" si="3"/>
        <v>0</v>
      </c>
      <c r="N74" s="75"/>
      <c r="O74" s="75">
        <v>0</v>
      </c>
      <c r="P74" s="75">
        <f t="shared" si="4"/>
        <v>0</v>
      </c>
      <c r="Q74" s="75"/>
      <c r="R74" s="75">
        <v>0</v>
      </c>
      <c r="S74" s="75">
        <f t="shared" si="5"/>
        <v>0</v>
      </c>
      <c r="T74" s="75"/>
      <c r="U74" s="75">
        <v>6.7952365382000002</v>
      </c>
      <c r="V74" s="75">
        <f t="shared" si="6"/>
        <v>6.7952365382000002</v>
      </c>
      <c r="W74" s="75">
        <f t="shared" si="7"/>
        <v>544.125</v>
      </c>
      <c r="X74" s="75">
        <f t="shared" si="7"/>
        <v>436.14736649880001</v>
      </c>
      <c r="Y74" s="75">
        <f t="shared" si="8"/>
        <v>-107.97763350119999</v>
      </c>
      <c r="Z74" s="76">
        <f t="shared" si="15"/>
        <v>0</v>
      </c>
      <c r="AA74" s="76">
        <f t="shared" si="15"/>
        <v>0</v>
      </c>
      <c r="AC74" s="8"/>
    </row>
    <row r="75" spans="1:29" ht="15" customHeight="1" x14ac:dyDescent="0.25">
      <c r="A75" s="89">
        <f>A74+1</f>
        <v>71</v>
      </c>
      <c r="B75" s="91" t="s">
        <v>102</v>
      </c>
      <c r="C75" s="73"/>
      <c r="D75" s="4"/>
      <c r="E75" s="75">
        <v>0</v>
      </c>
      <c r="F75" s="75">
        <v>0</v>
      </c>
      <c r="G75" s="75">
        <f t="shared" si="1"/>
        <v>0</v>
      </c>
      <c r="H75" s="75">
        <v>1.6416666666666666</v>
      </c>
      <c r="I75" s="75">
        <v>2.4946324908999999</v>
      </c>
      <c r="J75" s="75">
        <f t="shared" si="2"/>
        <v>0.85296582423333334</v>
      </c>
      <c r="K75" s="75">
        <v>0</v>
      </c>
      <c r="L75" s="75">
        <v>0</v>
      </c>
      <c r="M75" s="75">
        <f t="shared" si="3"/>
        <v>0</v>
      </c>
      <c r="N75" s="75"/>
      <c r="O75" s="75">
        <v>0</v>
      </c>
      <c r="P75" s="75">
        <f t="shared" si="4"/>
        <v>0</v>
      </c>
      <c r="Q75" s="75"/>
      <c r="R75" s="75">
        <v>0</v>
      </c>
      <c r="S75" s="75">
        <f t="shared" si="5"/>
        <v>0</v>
      </c>
      <c r="T75" s="75"/>
      <c r="U75" s="75">
        <v>0</v>
      </c>
      <c r="V75" s="75">
        <f t="shared" si="6"/>
        <v>0</v>
      </c>
      <c r="W75" s="75">
        <f t="shared" si="7"/>
        <v>1.6416666666666666</v>
      </c>
      <c r="X75" s="75">
        <f t="shared" si="7"/>
        <v>2.4946324908999999</v>
      </c>
      <c r="Y75" s="75">
        <f t="shared" si="8"/>
        <v>0.85296582423333334</v>
      </c>
      <c r="Z75" s="76">
        <f t="shared" si="15"/>
        <v>0</v>
      </c>
      <c r="AA75" s="76">
        <f t="shared" si="15"/>
        <v>0</v>
      </c>
      <c r="AC75" s="8"/>
    </row>
    <row r="76" spans="1:29" ht="25.5" x14ac:dyDescent="0.25">
      <c r="A76" s="77">
        <f>A75+1</f>
        <v>72</v>
      </c>
      <c r="B76" s="92" t="s">
        <v>103</v>
      </c>
      <c r="C76" s="79"/>
      <c r="D76" s="90"/>
      <c r="E76" s="81">
        <f>SUM(E72:E75)</f>
        <v>0</v>
      </c>
      <c r="F76" s="81">
        <f t="shared" ref="F76:Y76" si="19">SUM(F72:F75)</f>
        <v>0</v>
      </c>
      <c r="G76" s="81">
        <f t="shared" si="19"/>
        <v>0</v>
      </c>
      <c r="H76" s="81">
        <f t="shared" si="19"/>
        <v>1752.0249999999999</v>
      </c>
      <c r="I76" s="81">
        <f t="shared" si="19"/>
        <v>1543.4671283349999</v>
      </c>
      <c r="J76" s="81">
        <f t="shared" si="19"/>
        <v>-208.55787166500008</v>
      </c>
      <c r="K76" s="81">
        <f t="shared" si="19"/>
        <v>0</v>
      </c>
      <c r="L76" s="81">
        <f t="shared" si="19"/>
        <v>0</v>
      </c>
      <c r="M76" s="81">
        <f t="shared" si="19"/>
        <v>0</v>
      </c>
      <c r="N76" s="81">
        <f t="shared" si="19"/>
        <v>0</v>
      </c>
      <c r="O76" s="81">
        <f t="shared" si="19"/>
        <v>0</v>
      </c>
      <c r="P76" s="81">
        <f t="shared" si="19"/>
        <v>0</v>
      </c>
      <c r="Q76" s="81">
        <f t="shared" si="19"/>
        <v>0</v>
      </c>
      <c r="R76" s="81">
        <f t="shared" si="19"/>
        <v>0</v>
      </c>
      <c r="S76" s="81">
        <f t="shared" si="19"/>
        <v>0</v>
      </c>
      <c r="T76" s="81">
        <f t="shared" si="19"/>
        <v>0</v>
      </c>
      <c r="U76" s="81">
        <f t="shared" si="19"/>
        <v>48.931603387700001</v>
      </c>
      <c r="V76" s="81">
        <f t="shared" si="19"/>
        <v>48.931603387700001</v>
      </c>
      <c r="W76" s="81">
        <f t="shared" si="19"/>
        <v>1752.0249999999999</v>
      </c>
      <c r="X76" s="81">
        <f t="shared" si="19"/>
        <v>1592.3987317226999</v>
      </c>
      <c r="Y76" s="81">
        <f t="shared" si="19"/>
        <v>-159.6262682773</v>
      </c>
      <c r="Z76" s="82">
        <f t="shared" si="15"/>
        <v>0</v>
      </c>
      <c r="AA76" s="82">
        <f t="shared" si="15"/>
        <v>0</v>
      </c>
      <c r="AC76" s="8"/>
    </row>
    <row r="77" spans="1:29" ht="12.75" x14ac:dyDescent="0.25">
      <c r="A77" s="77">
        <v>73</v>
      </c>
      <c r="B77" s="93" t="s">
        <v>104</v>
      </c>
      <c r="C77" s="79"/>
      <c r="D77" s="90"/>
      <c r="E77" s="81">
        <f t="shared" ref="E77:Y77" si="20">E12+E23+E45+E49+E56+E62+E71+E76+E51</f>
        <v>2696.9600000000005</v>
      </c>
      <c r="F77" s="81">
        <f t="shared" si="20"/>
        <v>2546.5872657534146</v>
      </c>
      <c r="G77" s="81">
        <f t="shared" si="20"/>
        <v>-150.37273424658542</v>
      </c>
      <c r="H77" s="81">
        <f t="shared" si="20"/>
        <v>4808.3166666666657</v>
      </c>
      <c r="I77" s="81">
        <f t="shared" si="20"/>
        <v>4911.9299085538732</v>
      </c>
      <c r="J77" s="81">
        <f t="shared" si="20"/>
        <v>103.61324188720678</v>
      </c>
      <c r="K77" s="81">
        <f t="shared" si="20"/>
        <v>9164.3395</v>
      </c>
      <c r="L77" s="81">
        <f t="shared" si="20"/>
        <v>8717.353357847609</v>
      </c>
      <c r="M77" s="81">
        <f t="shared" si="20"/>
        <v>-446.98614215239115</v>
      </c>
      <c r="N77" s="81">
        <f t="shared" si="20"/>
        <v>0</v>
      </c>
      <c r="O77" s="81">
        <f t="shared" si="20"/>
        <v>0</v>
      </c>
      <c r="P77" s="81">
        <f t="shared" si="20"/>
        <v>0</v>
      </c>
      <c r="Q77" s="81">
        <f t="shared" si="20"/>
        <v>0</v>
      </c>
      <c r="R77" s="81">
        <f t="shared" si="20"/>
        <v>0</v>
      </c>
      <c r="S77" s="81">
        <f t="shared" si="20"/>
        <v>0</v>
      </c>
      <c r="T77" s="81">
        <f t="shared" si="20"/>
        <v>0</v>
      </c>
      <c r="U77" s="81">
        <f t="shared" si="20"/>
        <v>71.767551156873509</v>
      </c>
      <c r="V77" s="81">
        <f t="shared" si="20"/>
        <v>71.767551156873509</v>
      </c>
      <c r="W77" s="81">
        <f t="shared" si="20"/>
        <v>13972.656166666668</v>
      </c>
      <c r="X77" s="81">
        <f t="shared" si="20"/>
        <v>13701.050817558356</v>
      </c>
      <c r="Y77" s="81">
        <f t="shared" si="20"/>
        <v>-271.60534910831103</v>
      </c>
      <c r="Z77" s="82">
        <f t="shared" si="15"/>
        <v>5.1808911391591517</v>
      </c>
      <c r="AA77" s="82">
        <f t="shared" si="15"/>
        <v>5.3801615211897573</v>
      </c>
      <c r="AC77" s="8"/>
    </row>
    <row r="78" spans="1:29" ht="51" x14ac:dyDescent="0.25">
      <c r="A78" s="89">
        <v>74</v>
      </c>
      <c r="B78" s="94" t="s">
        <v>105</v>
      </c>
      <c r="C78" s="73"/>
      <c r="D78" s="4"/>
      <c r="E78" s="75">
        <v>0</v>
      </c>
      <c r="F78" s="75">
        <v>0</v>
      </c>
      <c r="G78" s="75">
        <f>F78-E78</f>
        <v>0</v>
      </c>
      <c r="H78" s="75">
        <v>0</v>
      </c>
      <c r="I78" s="75">
        <v>309.71512100000001</v>
      </c>
      <c r="J78" s="75">
        <f>I78-H78</f>
        <v>309.71512100000001</v>
      </c>
      <c r="K78" s="75">
        <v>0</v>
      </c>
      <c r="L78" s="75">
        <v>363.67817600000001</v>
      </c>
      <c r="M78" s="75">
        <f>L78-K78</f>
        <v>363.67817600000001</v>
      </c>
      <c r="N78" s="75"/>
      <c r="O78" s="75"/>
      <c r="P78" s="75">
        <f>O78-N78</f>
        <v>0</v>
      </c>
      <c r="Q78" s="75"/>
      <c r="R78" s="75"/>
      <c r="S78" s="75">
        <f>R78-Q78</f>
        <v>0</v>
      </c>
      <c r="T78" s="75"/>
      <c r="U78" s="75"/>
      <c r="V78" s="75">
        <f>U78-T78</f>
        <v>0</v>
      </c>
      <c r="W78" s="75">
        <f>T78+Q78+N78+K78+H78</f>
        <v>0</v>
      </c>
      <c r="X78" s="75">
        <f>U78+R78+O78+L78+I78</f>
        <v>673.39329700000008</v>
      </c>
      <c r="Y78" s="75">
        <f>X78-W78</f>
        <v>673.39329700000008</v>
      </c>
      <c r="Z78" s="76">
        <f t="shared" si="15"/>
        <v>0</v>
      </c>
      <c r="AA78" s="76">
        <f t="shared" si="15"/>
        <v>0</v>
      </c>
      <c r="AC78" s="8"/>
    </row>
    <row r="79" spans="1:29" ht="12.75" x14ac:dyDescent="0.25">
      <c r="A79" s="77">
        <v>75</v>
      </c>
      <c r="B79" s="93" t="s">
        <v>166</v>
      </c>
      <c r="C79" s="79"/>
      <c r="D79" s="90"/>
      <c r="E79" s="81">
        <f t="shared" ref="E79:Y79" si="21">SUM(E77:E78)</f>
        <v>2696.9600000000005</v>
      </c>
      <c r="F79" s="81">
        <f t="shared" si="21"/>
        <v>2546.5872657534146</v>
      </c>
      <c r="G79" s="81">
        <f t="shared" si="21"/>
        <v>-150.37273424658542</v>
      </c>
      <c r="H79" s="95">
        <f t="shared" si="21"/>
        <v>4808.3166666666657</v>
      </c>
      <c r="I79" s="81">
        <f t="shared" si="21"/>
        <v>5221.6450295538734</v>
      </c>
      <c r="J79" s="81">
        <f t="shared" si="21"/>
        <v>413.32836288720682</v>
      </c>
      <c r="K79" s="81">
        <f t="shared" si="21"/>
        <v>9164.3395</v>
      </c>
      <c r="L79" s="81">
        <f t="shared" si="21"/>
        <v>9081.0315338476084</v>
      </c>
      <c r="M79" s="81">
        <f t="shared" si="21"/>
        <v>-83.307966152391145</v>
      </c>
      <c r="N79" s="81">
        <f t="shared" si="21"/>
        <v>0</v>
      </c>
      <c r="O79" s="81">
        <f t="shared" si="21"/>
        <v>0</v>
      </c>
      <c r="P79" s="81">
        <f t="shared" si="21"/>
        <v>0</v>
      </c>
      <c r="Q79" s="81">
        <f t="shared" si="21"/>
        <v>0</v>
      </c>
      <c r="R79" s="81">
        <f t="shared" si="21"/>
        <v>0</v>
      </c>
      <c r="S79" s="81">
        <f t="shared" si="21"/>
        <v>0</v>
      </c>
      <c r="T79" s="81">
        <f t="shared" si="21"/>
        <v>0</v>
      </c>
      <c r="U79" s="81">
        <f t="shared" si="21"/>
        <v>71.767551156873509</v>
      </c>
      <c r="V79" s="81">
        <f t="shared" si="21"/>
        <v>71.767551156873509</v>
      </c>
      <c r="W79" s="81">
        <f t="shared" si="21"/>
        <v>13972.656166666668</v>
      </c>
      <c r="X79" s="81">
        <f t="shared" si="21"/>
        <v>14374.444114558357</v>
      </c>
      <c r="Y79" s="81">
        <f t="shared" si="21"/>
        <v>401.78794789168904</v>
      </c>
      <c r="Z79" s="82">
        <f t="shared" si="15"/>
        <v>5.1808911391591517</v>
      </c>
      <c r="AA79" s="82">
        <f t="shared" si="15"/>
        <v>5.6445912173779913</v>
      </c>
      <c r="AB79" s="10">
        <f>AA79-Z79</f>
        <v>0.46370007821883963</v>
      </c>
    </row>
    <row r="80" spans="1:29" ht="21" customHeight="1" x14ac:dyDescent="0.25"/>
    <row r="81" spans="13:27" ht="21" customHeight="1" x14ac:dyDescent="0.25">
      <c r="V81" s="8"/>
      <c r="X81" s="11"/>
    </row>
    <row r="82" spans="13:27" ht="21" customHeight="1" x14ac:dyDescent="0.25">
      <c r="M82" s="12">
        <v>1</v>
      </c>
      <c r="N82" s="98" t="s">
        <v>118</v>
      </c>
      <c r="O82" s="98"/>
      <c r="P82" s="98"/>
      <c r="Q82" s="98"/>
      <c r="R82" s="98"/>
      <c r="S82" s="98"/>
      <c r="T82" s="98"/>
      <c r="U82" s="98"/>
      <c r="V82" s="98"/>
      <c r="W82" s="98"/>
      <c r="X82" s="13" t="s">
        <v>119</v>
      </c>
      <c r="Y82" s="14">
        <f>+X79/F79</f>
        <v>5.6445912173779913</v>
      </c>
    </row>
    <row r="83" spans="13:27" ht="21" customHeight="1" x14ac:dyDescent="0.25">
      <c r="M83" s="15">
        <v>2</v>
      </c>
      <c r="N83" s="98" t="s">
        <v>120</v>
      </c>
      <c r="O83" s="98"/>
      <c r="P83" s="98"/>
      <c r="Q83" s="98"/>
      <c r="R83" s="98"/>
      <c r="S83" s="98"/>
      <c r="T83" s="98"/>
      <c r="U83" s="98"/>
      <c r="V83" s="98"/>
      <c r="W83" s="98"/>
      <c r="X83" s="13" t="s">
        <v>119</v>
      </c>
      <c r="Y83" s="14">
        <f>+W79/E79</f>
        <v>5.1808911391591517</v>
      </c>
    </row>
    <row r="84" spans="13:27" ht="21" customHeight="1" x14ac:dyDescent="0.25">
      <c r="M84" s="12">
        <v>3</v>
      </c>
      <c r="N84" s="98" t="s">
        <v>121</v>
      </c>
      <c r="O84" s="98"/>
      <c r="P84" s="98"/>
      <c r="Q84" s="98"/>
      <c r="R84" s="98"/>
      <c r="S84" s="98"/>
      <c r="T84" s="98"/>
      <c r="U84" s="98"/>
      <c r="V84" s="98"/>
      <c r="W84" s="98"/>
      <c r="X84" s="13" t="s">
        <v>119</v>
      </c>
      <c r="Y84" s="16">
        <v>8.9099999999999999E-2</v>
      </c>
    </row>
    <row r="85" spans="13:27" ht="21" customHeight="1" x14ac:dyDescent="0.25">
      <c r="M85" s="15">
        <v>4</v>
      </c>
      <c r="N85" s="98" t="s">
        <v>122</v>
      </c>
      <c r="O85" s="98"/>
      <c r="P85" s="98"/>
      <c r="Q85" s="98"/>
      <c r="R85" s="98"/>
      <c r="S85" s="98"/>
      <c r="T85" s="98"/>
      <c r="U85" s="98"/>
      <c r="V85" s="98"/>
      <c r="W85" s="98"/>
      <c r="X85" s="13" t="s">
        <v>119</v>
      </c>
      <c r="Y85" s="16">
        <v>8.3900000000000002E-2</v>
      </c>
      <c r="AA85" s="10"/>
    </row>
    <row r="86" spans="13:27" ht="15.75" x14ac:dyDescent="0.25">
      <c r="M86" s="12">
        <v>5</v>
      </c>
      <c r="N86" s="98" t="s">
        <v>123</v>
      </c>
      <c r="O86" s="98"/>
      <c r="P86" s="98"/>
      <c r="Q86" s="98"/>
      <c r="R86" s="98"/>
      <c r="S86" s="98"/>
      <c r="T86" s="98"/>
      <c r="U86" s="98"/>
      <c r="V86" s="98"/>
      <c r="W86" s="98"/>
      <c r="X86" s="13" t="s">
        <v>119</v>
      </c>
      <c r="Y86" s="17">
        <f>+MIN(Y84,Y85)*100</f>
        <v>8.39</v>
      </c>
    </row>
    <row r="87" spans="13:27" ht="33.75" customHeight="1" x14ac:dyDescent="0.25">
      <c r="M87" s="18">
        <v>6</v>
      </c>
      <c r="N87" s="99" t="s">
        <v>124</v>
      </c>
      <c r="O87" s="99"/>
      <c r="P87" s="99"/>
      <c r="Q87" s="99"/>
      <c r="R87" s="99"/>
      <c r="S87" s="99"/>
      <c r="T87" s="99"/>
      <c r="U87" s="99"/>
      <c r="V87" s="99"/>
      <c r="W87" s="99"/>
      <c r="X87" s="13" t="s">
        <v>119</v>
      </c>
      <c r="Y87" s="14">
        <f>+(Y82-Y83)/(1-(Y86/100))</f>
        <v>0.50616753435087836</v>
      </c>
    </row>
    <row r="88" spans="13:27" ht="21" customHeight="1" x14ac:dyDescent="0.25">
      <c r="M88" s="12">
        <v>7</v>
      </c>
      <c r="N88" s="98" t="s">
        <v>125</v>
      </c>
      <c r="O88" s="98"/>
      <c r="P88" s="98"/>
      <c r="Q88" s="98"/>
      <c r="R88" s="98"/>
      <c r="S88" s="98"/>
      <c r="T88" s="98"/>
      <c r="U88" s="98"/>
      <c r="V88" s="98"/>
      <c r="W88" s="98"/>
      <c r="X88" s="13" t="s">
        <v>119</v>
      </c>
      <c r="Y88" s="21">
        <v>8.6999999999999994E-2</v>
      </c>
    </row>
    <row r="89" spans="13:27" ht="21" customHeight="1" x14ac:dyDescent="0.25">
      <c r="M89" s="12">
        <v>8</v>
      </c>
      <c r="N89" s="98" t="s">
        <v>126</v>
      </c>
      <c r="O89" s="98"/>
      <c r="P89" s="98"/>
      <c r="Q89" s="98"/>
      <c r="R89" s="98"/>
      <c r="S89" s="98"/>
      <c r="T89" s="98"/>
      <c r="U89" s="98"/>
      <c r="V89" s="98"/>
      <c r="W89" s="98"/>
      <c r="X89" s="13" t="s">
        <v>119</v>
      </c>
      <c r="Y89" s="17">
        <v>2264.7931509350001</v>
      </c>
    </row>
    <row r="90" spans="13:27" ht="21" customHeight="1" x14ac:dyDescent="0.25">
      <c r="M90" s="12">
        <v>9</v>
      </c>
      <c r="N90" s="98" t="s">
        <v>127</v>
      </c>
      <c r="O90" s="98"/>
      <c r="P90" s="98"/>
      <c r="Q90" s="98"/>
      <c r="R90" s="98"/>
      <c r="S90" s="98"/>
      <c r="T90" s="98"/>
      <c r="U90" s="98"/>
      <c r="V90" s="98"/>
      <c r="W90" s="98"/>
      <c r="X90" s="13" t="s">
        <v>119</v>
      </c>
      <c r="Y90" s="17">
        <f>+Y89*Y87</f>
        <v>1146.3647650235257</v>
      </c>
    </row>
    <row r="91" spans="13:27" ht="21" customHeight="1" x14ac:dyDescent="0.25">
      <c r="M91" s="12">
        <v>10</v>
      </c>
      <c r="N91" s="98" t="s">
        <v>128</v>
      </c>
      <c r="O91" s="98"/>
      <c r="P91" s="98"/>
      <c r="Q91" s="98"/>
      <c r="R91" s="98"/>
      <c r="S91" s="98"/>
      <c r="T91" s="98"/>
      <c r="U91" s="98"/>
      <c r="V91" s="98"/>
      <c r="W91" s="98"/>
      <c r="X91" s="13" t="s">
        <v>119</v>
      </c>
      <c r="Y91" s="17">
        <f>+Y79</f>
        <v>401.78794789168904</v>
      </c>
    </row>
    <row r="92" spans="13:27" ht="21" customHeight="1" x14ac:dyDescent="0.25">
      <c r="M92" s="12">
        <v>11</v>
      </c>
      <c r="N92" s="98" t="s">
        <v>129</v>
      </c>
      <c r="O92" s="98"/>
      <c r="P92" s="98"/>
      <c r="Q92" s="98"/>
      <c r="R92" s="98"/>
      <c r="S92" s="98"/>
      <c r="T92" s="98"/>
      <c r="U92" s="98"/>
      <c r="V92" s="98"/>
      <c r="W92" s="98"/>
      <c r="X92" s="13" t="s">
        <v>119</v>
      </c>
      <c r="Y92" s="17">
        <f>+F79</f>
        <v>2546.5872657534146</v>
      </c>
    </row>
    <row r="93" spans="13:27" ht="20.100000000000001" customHeight="1" x14ac:dyDescent="0.25">
      <c r="M93" s="12">
        <v>12</v>
      </c>
      <c r="N93" s="98" t="s">
        <v>130</v>
      </c>
      <c r="O93" s="98"/>
      <c r="P93" s="98"/>
      <c r="Q93" s="98"/>
      <c r="R93" s="98"/>
      <c r="S93" s="98"/>
      <c r="T93" s="98"/>
      <c r="U93" s="98"/>
      <c r="V93" s="98"/>
      <c r="W93" s="98"/>
      <c r="X93" s="13" t="s">
        <v>119</v>
      </c>
      <c r="Y93" s="17">
        <f>+Y89/(1-Y88)</f>
        <v>2480.6058608269441</v>
      </c>
    </row>
    <row r="94" spans="13:27" ht="20.100000000000001" customHeight="1" x14ac:dyDescent="0.25">
      <c r="M94" s="12">
        <v>13</v>
      </c>
      <c r="N94" s="98" t="s">
        <v>131</v>
      </c>
      <c r="O94" s="98"/>
      <c r="P94" s="98"/>
      <c r="Q94" s="98"/>
      <c r="R94" s="98"/>
      <c r="S94" s="98"/>
      <c r="T94" s="98"/>
      <c r="U94" s="98"/>
      <c r="V94" s="98"/>
      <c r="W94" s="98"/>
      <c r="X94" s="13" t="s">
        <v>119</v>
      </c>
      <c r="Y94" s="17">
        <f>+Y89/(1-Y85)</f>
        <v>2472.2117137157516</v>
      </c>
    </row>
    <row r="95" spans="13:27" ht="20.100000000000001" customHeight="1" x14ac:dyDescent="0.25">
      <c r="M95" s="12">
        <v>14</v>
      </c>
      <c r="N95" s="98" t="s">
        <v>132</v>
      </c>
      <c r="O95" s="98"/>
      <c r="P95" s="98"/>
      <c r="Q95" s="98"/>
      <c r="R95" s="98"/>
      <c r="S95" s="98"/>
      <c r="T95" s="98"/>
      <c r="U95" s="98"/>
      <c r="V95" s="98"/>
      <c r="W95" s="98"/>
      <c r="X95" s="13" t="s">
        <v>119</v>
      </c>
      <c r="Y95" s="17">
        <f>+MIN(Y93,Y94,Y92)</f>
        <v>2472.2117137157516</v>
      </c>
    </row>
    <row r="96" spans="13:27" ht="20.100000000000001" customHeight="1" x14ac:dyDescent="0.25">
      <c r="M96" s="12">
        <v>15</v>
      </c>
      <c r="N96" s="98" t="s">
        <v>133</v>
      </c>
      <c r="O96" s="98"/>
      <c r="P96" s="98"/>
      <c r="Q96" s="98"/>
      <c r="R96" s="98"/>
      <c r="S96" s="98"/>
      <c r="T96" s="98"/>
      <c r="U96" s="98"/>
      <c r="V96" s="98"/>
      <c r="W96" s="98"/>
      <c r="X96" s="13" t="s">
        <v>119</v>
      </c>
      <c r="Y96" s="17">
        <f>+Y95*Y82</f>
        <v>13954.624526738924</v>
      </c>
    </row>
    <row r="97" spans="13:25" ht="20.100000000000001" customHeight="1" x14ac:dyDescent="0.25">
      <c r="M97" s="12">
        <v>16</v>
      </c>
      <c r="N97" s="98" t="s">
        <v>134</v>
      </c>
      <c r="O97" s="98"/>
      <c r="P97" s="98"/>
      <c r="Q97" s="98"/>
      <c r="R97" s="98"/>
      <c r="S97" s="98"/>
      <c r="T97" s="98"/>
      <c r="U97" s="98"/>
      <c r="V97" s="98"/>
      <c r="W97" s="98"/>
      <c r="X97" s="13" t="s">
        <v>119</v>
      </c>
      <c r="Y97" s="17">
        <f>+Y96-W79</f>
        <v>-18.031639927743527</v>
      </c>
    </row>
    <row r="98" spans="13:25" ht="20.100000000000001" customHeight="1" x14ac:dyDescent="0.25">
      <c r="M98" s="18">
        <v>17</v>
      </c>
      <c r="N98" s="99" t="s">
        <v>135</v>
      </c>
      <c r="O98" s="99"/>
      <c r="P98" s="99"/>
      <c r="Q98" s="99"/>
      <c r="R98" s="99"/>
      <c r="S98" s="99"/>
      <c r="T98" s="99"/>
      <c r="U98" s="99"/>
      <c r="V98" s="99"/>
      <c r="W98" s="99"/>
      <c r="X98" s="13" t="s">
        <v>119</v>
      </c>
      <c r="Y98" s="14">
        <f>+Y97/Y89</f>
        <v>-7.9617160270461437E-3</v>
      </c>
    </row>
    <row r="99" spans="13:25" ht="20.100000000000001" customHeight="1" x14ac:dyDescent="0.25">
      <c r="M99" s="12">
        <v>18</v>
      </c>
      <c r="N99" s="98" t="s">
        <v>136</v>
      </c>
      <c r="O99" s="98"/>
      <c r="P99" s="98"/>
      <c r="Q99" s="98"/>
      <c r="R99" s="98"/>
      <c r="S99" s="98"/>
      <c r="T99" s="98"/>
      <c r="U99" s="98"/>
      <c r="V99" s="98"/>
      <c r="W99" s="98"/>
      <c r="X99" s="13" t="s">
        <v>119</v>
      </c>
      <c r="Y99" s="14">
        <v>0.4</v>
      </c>
    </row>
  </sheetData>
  <autoFilter ref="B1:B87" xr:uid="{5D7F3746-DF42-4289-92CF-F33F45ED83CD}"/>
  <mergeCells count="33">
    <mergeCell ref="C16:C18"/>
    <mergeCell ref="C21:C22"/>
    <mergeCell ref="A1:AA1"/>
    <mergeCell ref="A2:A4"/>
    <mergeCell ref="B2:B4"/>
    <mergeCell ref="C2:C4"/>
    <mergeCell ref="D2:D4"/>
    <mergeCell ref="E2:G3"/>
    <mergeCell ref="H2:Y2"/>
    <mergeCell ref="H3:J3"/>
    <mergeCell ref="K3:M3"/>
    <mergeCell ref="N3:P3"/>
    <mergeCell ref="Q3:S3"/>
    <mergeCell ref="T3:V3"/>
    <mergeCell ref="W3:Y3"/>
    <mergeCell ref="N82:W82"/>
    <mergeCell ref="N83:W83"/>
    <mergeCell ref="N84:W84"/>
    <mergeCell ref="N85:W85"/>
    <mergeCell ref="N86:W86"/>
    <mergeCell ref="N87:W87"/>
    <mergeCell ref="N88:W88"/>
    <mergeCell ref="N89:W89"/>
    <mergeCell ref="N90:W90"/>
    <mergeCell ref="N91:W91"/>
    <mergeCell ref="N97:W97"/>
    <mergeCell ref="N98:W98"/>
    <mergeCell ref="N99:W99"/>
    <mergeCell ref="N92:W92"/>
    <mergeCell ref="N93:W93"/>
    <mergeCell ref="N94:W94"/>
    <mergeCell ref="N95:W95"/>
    <mergeCell ref="N96:W96"/>
  </mergeCells>
  <printOptions horizontalCentered="1"/>
  <pageMargins left="0.27559055118110237" right="0.27559055118110237" top="0.19685039370078741" bottom="0.19685039370078741" header="0.19685039370078741" footer="0.19685039370078741"/>
  <pageSetup paperSize="5" scale="5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0259A-8B3D-4DE2-8C95-0E8EB6117713}">
  <dimension ref="A1:AC99"/>
  <sheetViews>
    <sheetView showGridLines="0" view="pageBreakPreview" zoomScale="60" zoomScaleNormal="85" workbookViewId="0">
      <pane ySplit="4" topLeftCell="A59" activePane="bottomLeft" state="frozen"/>
      <selection activeCell="V32" sqref="V32"/>
      <selection pane="bottomLeft" activeCell="V32" sqref="V32"/>
    </sheetView>
  </sheetViews>
  <sheetFormatPr defaultRowHeight="12" x14ac:dyDescent="0.25"/>
  <cols>
    <col min="1" max="1" width="6.7109375" style="7" customWidth="1"/>
    <col min="2" max="2" width="26" style="7" customWidth="1"/>
    <col min="3" max="3" width="6.7109375" style="7" customWidth="1"/>
    <col min="4" max="4" width="8" style="7" bestFit="1" customWidth="1"/>
    <col min="5" max="5" width="11.42578125" style="7" customWidth="1"/>
    <col min="6" max="6" width="12.5703125" style="7" customWidth="1"/>
    <col min="7" max="7" width="10.42578125" style="7" customWidth="1"/>
    <col min="8" max="8" width="13" style="7" bestFit="1" customWidth="1"/>
    <col min="9" max="9" width="9.42578125" style="7" customWidth="1"/>
    <col min="10" max="11" width="10.5703125" style="7" customWidth="1"/>
    <col min="12" max="13" width="11.28515625" style="7" customWidth="1"/>
    <col min="14" max="14" width="6.28515625" style="7" customWidth="1"/>
    <col min="15" max="15" width="7.5703125" style="7" customWidth="1"/>
    <col min="16" max="16" width="10.28515625" style="7" customWidth="1"/>
    <col min="17" max="18" width="8" style="7" bestFit="1" customWidth="1"/>
    <col min="19" max="19" width="9.28515625" style="7" customWidth="1"/>
    <col min="20" max="20" width="7.42578125" style="7" customWidth="1"/>
    <col min="21" max="21" width="9.7109375" style="7" customWidth="1"/>
    <col min="22" max="22" width="11.28515625" style="7" customWidth="1"/>
    <col min="23" max="23" width="13.42578125" style="7" customWidth="1"/>
    <col min="24" max="24" width="14.140625" style="7" bestFit="1" customWidth="1"/>
    <col min="25" max="25" width="15.140625" style="7" customWidth="1"/>
    <col min="26" max="26" width="7.85546875" style="7" customWidth="1"/>
    <col min="27" max="27" width="8" style="7" customWidth="1"/>
    <col min="28" max="30" width="6.7109375" style="7" customWidth="1"/>
    <col min="31" max="256" width="9.140625" style="7"/>
    <col min="257" max="257" width="6.7109375" style="7" customWidth="1"/>
    <col min="258" max="258" width="26" style="7" customWidth="1"/>
    <col min="259" max="260" width="6.7109375" style="7" customWidth="1"/>
    <col min="261" max="261" width="10.42578125" style="7" customWidth="1"/>
    <col min="262" max="262" width="9.42578125" style="7" customWidth="1"/>
    <col min="263" max="263" width="10.42578125" style="7" customWidth="1"/>
    <col min="264" max="264" width="9.42578125" style="7" bestFit="1" customWidth="1"/>
    <col min="265" max="265" width="9.42578125" style="7" customWidth="1"/>
    <col min="266" max="267" width="10.5703125" style="7" customWidth="1"/>
    <col min="268" max="269" width="11.28515625" style="7" customWidth="1"/>
    <col min="270" max="270" width="9.42578125" style="7" customWidth="1"/>
    <col min="271" max="271" width="10" style="7" customWidth="1"/>
    <col min="272" max="272" width="10.7109375" style="7" customWidth="1"/>
    <col min="273" max="273" width="6.7109375" style="7" customWidth="1"/>
    <col min="274" max="274" width="9.140625" style="7"/>
    <col min="275" max="275" width="9.5703125" style="7" customWidth="1"/>
    <col min="276" max="276" width="9" style="7" customWidth="1"/>
    <col min="277" max="277" width="11.140625" style="7" customWidth="1"/>
    <col min="278" max="278" width="11.28515625" style="7" customWidth="1"/>
    <col min="279" max="279" width="10.42578125" style="7" customWidth="1"/>
    <col min="280" max="280" width="11.85546875" style="7" customWidth="1"/>
    <col min="281" max="281" width="11" style="7" customWidth="1"/>
    <col min="282" max="282" width="7.85546875" style="7" customWidth="1"/>
    <col min="283" max="283" width="8" style="7" customWidth="1"/>
    <col min="284" max="286" width="6.7109375" style="7" customWidth="1"/>
    <col min="287" max="512" width="9.140625" style="7"/>
    <col min="513" max="513" width="6.7109375" style="7" customWidth="1"/>
    <col min="514" max="514" width="26" style="7" customWidth="1"/>
    <col min="515" max="516" width="6.7109375" style="7" customWidth="1"/>
    <col min="517" max="517" width="10.42578125" style="7" customWidth="1"/>
    <col min="518" max="518" width="9.42578125" style="7" customWidth="1"/>
    <col min="519" max="519" width="10.42578125" style="7" customWidth="1"/>
    <col min="520" max="520" width="9.42578125" style="7" bestFit="1" customWidth="1"/>
    <col min="521" max="521" width="9.42578125" style="7" customWidth="1"/>
    <col min="522" max="523" width="10.5703125" style="7" customWidth="1"/>
    <col min="524" max="525" width="11.28515625" style="7" customWidth="1"/>
    <col min="526" max="526" width="9.42578125" style="7" customWidth="1"/>
    <col min="527" max="527" width="10" style="7" customWidth="1"/>
    <col min="528" max="528" width="10.7109375" style="7" customWidth="1"/>
    <col min="529" max="529" width="6.7109375" style="7" customWidth="1"/>
    <col min="530" max="530" width="9.140625" style="7"/>
    <col min="531" max="531" width="9.5703125" style="7" customWidth="1"/>
    <col min="532" max="532" width="9" style="7" customWidth="1"/>
    <col min="533" max="533" width="11.140625" style="7" customWidth="1"/>
    <col min="534" max="534" width="11.28515625" style="7" customWidth="1"/>
    <col min="535" max="535" width="10.42578125" style="7" customWidth="1"/>
    <col min="536" max="536" width="11.85546875" style="7" customWidth="1"/>
    <col min="537" max="537" width="11" style="7" customWidth="1"/>
    <col min="538" max="538" width="7.85546875" style="7" customWidth="1"/>
    <col min="539" max="539" width="8" style="7" customWidth="1"/>
    <col min="540" max="542" width="6.7109375" style="7" customWidth="1"/>
    <col min="543" max="768" width="9.140625" style="7"/>
    <col min="769" max="769" width="6.7109375" style="7" customWidth="1"/>
    <col min="770" max="770" width="26" style="7" customWidth="1"/>
    <col min="771" max="772" width="6.7109375" style="7" customWidth="1"/>
    <col min="773" max="773" width="10.42578125" style="7" customWidth="1"/>
    <col min="774" max="774" width="9.42578125" style="7" customWidth="1"/>
    <col min="775" max="775" width="10.42578125" style="7" customWidth="1"/>
    <col min="776" max="776" width="9.42578125" style="7" bestFit="1" customWidth="1"/>
    <col min="777" max="777" width="9.42578125" style="7" customWidth="1"/>
    <col min="778" max="779" width="10.5703125" style="7" customWidth="1"/>
    <col min="780" max="781" width="11.28515625" style="7" customWidth="1"/>
    <col min="782" max="782" width="9.42578125" style="7" customWidth="1"/>
    <col min="783" max="783" width="10" style="7" customWidth="1"/>
    <col min="784" max="784" width="10.7109375" style="7" customWidth="1"/>
    <col min="785" max="785" width="6.7109375" style="7" customWidth="1"/>
    <col min="786" max="786" width="9.140625" style="7"/>
    <col min="787" max="787" width="9.5703125" style="7" customWidth="1"/>
    <col min="788" max="788" width="9" style="7" customWidth="1"/>
    <col min="789" max="789" width="11.140625" style="7" customWidth="1"/>
    <col min="790" max="790" width="11.28515625" style="7" customWidth="1"/>
    <col min="791" max="791" width="10.42578125" style="7" customWidth="1"/>
    <col min="792" max="792" width="11.85546875" style="7" customWidth="1"/>
    <col min="793" max="793" width="11" style="7" customWidth="1"/>
    <col min="794" max="794" width="7.85546875" style="7" customWidth="1"/>
    <col min="795" max="795" width="8" style="7" customWidth="1"/>
    <col min="796" max="798" width="6.7109375" style="7" customWidth="1"/>
    <col min="799" max="1024" width="9.140625" style="7"/>
    <col min="1025" max="1025" width="6.7109375" style="7" customWidth="1"/>
    <col min="1026" max="1026" width="26" style="7" customWidth="1"/>
    <col min="1027" max="1028" width="6.7109375" style="7" customWidth="1"/>
    <col min="1029" max="1029" width="10.42578125" style="7" customWidth="1"/>
    <col min="1030" max="1030" width="9.42578125" style="7" customWidth="1"/>
    <col min="1031" max="1031" width="10.42578125" style="7" customWidth="1"/>
    <col min="1032" max="1032" width="9.42578125" style="7" bestFit="1" customWidth="1"/>
    <col min="1033" max="1033" width="9.42578125" style="7" customWidth="1"/>
    <col min="1034" max="1035" width="10.5703125" style="7" customWidth="1"/>
    <col min="1036" max="1037" width="11.28515625" style="7" customWidth="1"/>
    <col min="1038" max="1038" width="9.42578125" style="7" customWidth="1"/>
    <col min="1039" max="1039" width="10" style="7" customWidth="1"/>
    <col min="1040" max="1040" width="10.7109375" style="7" customWidth="1"/>
    <col min="1041" max="1041" width="6.7109375" style="7" customWidth="1"/>
    <col min="1042" max="1042" width="9.140625" style="7"/>
    <col min="1043" max="1043" width="9.5703125" style="7" customWidth="1"/>
    <col min="1044" max="1044" width="9" style="7" customWidth="1"/>
    <col min="1045" max="1045" width="11.140625" style="7" customWidth="1"/>
    <col min="1046" max="1046" width="11.28515625" style="7" customWidth="1"/>
    <col min="1047" max="1047" width="10.42578125" style="7" customWidth="1"/>
    <col min="1048" max="1048" width="11.85546875" style="7" customWidth="1"/>
    <col min="1049" max="1049" width="11" style="7" customWidth="1"/>
    <col min="1050" max="1050" width="7.85546875" style="7" customWidth="1"/>
    <col min="1051" max="1051" width="8" style="7" customWidth="1"/>
    <col min="1052" max="1054" width="6.7109375" style="7" customWidth="1"/>
    <col min="1055" max="1280" width="9.140625" style="7"/>
    <col min="1281" max="1281" width="6.7109375" style="7" customWidth="1"/>
    <col min="1282" max="1282" width="26" style="7" customWidth="1"/>
    <col min="1283" max="1284" width="6.7109375" style="7" customWidth="1"/>
    <col min="1285" max="1285" width="10.42578125" style="7" customWidth="1"/>
    <col min="1286" max="1286" width="9.42578125" style="7" customWidth="1"/>
    <col min="1287" max="1287" width="10.42578125" style="7" customWidth="1"/>
    <col min="1288" max="1288" width="9.42578125" style="7" bestFit="1" customWidth="1"/>
    <col min="1289" max="1289" width="9.42578125" style="7" customWidth="1"/>
    <col min="1290" max="1291" width="10.5703125" style="7" customWidth="1"/>
    <col min="1292" max="1293" width="11.28515625" style="7" customWidth="1"/>
    <col min="1294" max="1294" width="9.42578125" style="7" customWidth="1"/>
    <col min="1295" max="1295" width="10" style="7" customWidth="1"/>
    <col min="1296" max="1296" width="10.7109375" style="7" customWidth="1"/>
    <col min="1297" max="1297" width="6.7109375" style="7" customWidth="1"/>
    <col min="1298" max="1298" width="9.140625" style="7"/>
    <col min="1299" max="1299" width="9.5703125" style="7" customWidth="1"/>
    <col min="1300" max="1300" width="9" style="7" customWidth="1"/>
    <col min="1301" max="1301" width="11.140625" style="7" customWidth="1"/>
    <col min="1302" max="1302" width="11.28515625" style="7" customWidth="1"/>
    <col min="1303" max="1303" width="10.42578125" style="7" customWidth="1"/>
    <col min="1304" max="1304" width="11.85546875" style="7" customWidth="1"/>
    <col min="1305" max="1305" width="11" style="7" customWidth="1"/>
    <col min="1306" max="1306" width="7.85546875" style="7" customWidth="1"/>
    <col min="1307" max="1307" width="8" style="7" customWidth="1"/>
    <col min="1308" max="1310" width="6.7109375" style="7" customWidth="1"/>
    <col min="1311" max="1536" width="9.140625" style="7"/>
    <col min="1537" max="1537" width="6.7109375" style="7" customWidth="1"/>
    <col min="1538" max="1538" width="26" style="7" customWidth="1"/>
    <col min="1539" max="1540" width="6.7109375" style="7" customWidth="1"/>
    <col min="1541" max="1541" width="10.42578125" style="7" customWidth="1"/>
    <col min="1542" max="1542" width="9.42578125" style="7" customWidth="1"/>
    <col min="1543" max="1543" width="10.42578125" style="7" customWidth="1"/>
    <col min="1544" max="1544" width="9.42578125" style="7" bestFit="1" customWidth="1"/>
    <col min="1545" max="1545" width="9.42578125" style="7" customWidth="1"/>
    <col min="1546" max="1547" width="10.5703125" style="7" customWidth="1"/>
    <col min="1548" max="1549" width="11.28515625" style="7" customWidth="1"/>
    <col min="1550" max="1550" width="9.42578125" style="7" customWidth="1"/>
    <col min="1551" max="1551" width="10" style="7" customWidth="1"/>
    <col min="1552" max="1552" width="10.7109375" style="7" customWidth="1"/>
    <col min="1553" max="1553" width="6.7109375" style="7" customWidth="1"/>
    <col min="1554" max="1554" width="9.140625" style="7"/>
    <col min="1555" max="1555" width="9.5703125" style="7" customWidth="1"/>
    <col min="1556" max="1556" width="9" style="7" customWidth="1"/>
    <col min="1557" max="1557" width="11.140625" style="7" customWidth="1"/>
    <col min="1558" max="1558" width="11.28515625" style="7" customWidth="1"/>
    <col min="1559" max="1559" width="10.42578125" style="7" customWidth="1"/>
    <col min="1560" max="1560" width="11.85546875" style="7" customWidth="1"/>
    <col min="1561" max="1561" width="11" style="7" customWidth="1"/>
    <col min="1562" max="1562" width="7.85546875" style="7" customWidth="1"/>
    <col min="1563" max="1563" width="8" style="7" customWidth="1"/>
    <col min="1564" max="1566" width="6.7109375" style="7" customWidth="1"/>
    <col min="1567" max="1792" width="9.140625" style="7"/>
    <col min="1793" max="1793" width="6.7109375" style="7" customWidth="1"/>
    <col min="1794" max="1794" width="26" style="7" customWidth="1"/>
    <col min="1795" max="1796" width="6.7109375" style="7" customWidth="1"/>
    <col min="1797" max="1797" width="10.42578125" style="7" customWidth="1"/>
    <col min="1798" max="1798" width="9.42578125" style="7" customWidth="1"/>
    <col min="1799" max="1799" width="10.42578125" style="7" customWidth="1"/>
    <col min="1800" max="1800" width="9.42578125" style="7" bestFit="1" customWidth="1"/>
    <col min="1801" max="1801" width="9.42578125" style="7" customWidth="1"/>
    <col min="1802" max="1803" width="10.5703125" style="7" customWidth="1"/>
    <col min="1804" max="1805" width="11.28515625" style="7" customWidth="1"/>
    <col min="1806" max="1806" width="9.42578125" style="7" customWidth="1"/>
    <col min="1807" max="1807" width="10" style="7" customWidth="1"/>
    <col min="1808" max="1808" width="10.7109375" style="7" customWidth="1"/>
    <col min="1809" max="1809" width="6.7109375" style="7" customWidth="1"/>
    <col min="1810" max="1810" width="9.140625" style="7"/>
    <col min="1811" max="1811" width="9.5703125" style="7" customWidth="1"/>
    <col min="1812" max="1812" width="9" style="7" customWidth="1"/>
    <col min="1813" max="1813" width="11.140625" style="7" customWidth="1"/>
    <col min="1814" max="1814" width="11.28515625" style="7" customWidth="1"/>
    <col min="1815" max="1815" width="10.42578125" style="7" customWidth="1"/>
    <col min="1816" max="1816" width="11.85546875" style="7" customWidth="1"/>
    <col min="1817" max="1817" width="11" style="7" customWidth="1"/>
    <col min="1818" max="1818" width="7.85546875" style="7" customWidth="1"/>
    <col min="1819" max="1819" width="8" style="7" customWidth="1"/>
    <col min="1820" max="1822" width="6.7109375" style="7" customWidth="1"/>
    <col min="1823" max="2048" width="9.140625" style="7"/>
    <col min="2049" max="2049" width="6.7109375" style="7" customWidth="1"/>
    <col min="2050" max="2050" width="26" style="7" customWidth="1"/>
    <col min="2051" max="2052" width="6.7109375" style="7" customWidth="1"/>
    <col min="2053" max="2053" width="10.42578125" style="7" customWidth="1"/>
    <col min="2054" max="2054" width="9.42578125" style="7" customWidth="1"/>
    <col min="2055" max="2055" width="10.42578125" style="7" customWidth="1"/>
    <col min="2056" max="2056" width="9.42578125" style="7" bestFit="1" customWidth="1"/>
    <col min="2057" max="2057" width="9.42578125" style="7" customWidth="1"/>
    <col min="2058" max="2059" width="10.5703125" style="7" customWidth="1"/>
    <col min="2060" max="2061" width="11.28515625" style="7" customWidth="1"/>
    <col min="2062" max="2062" width="9.42578125" style="7" customWidth="1"/>
    <col min="2063" max="2063" width="10" style="7" customWidth="1"/>
    <col min="2064" max="2064" width="10.7109375" style="7" customWidth="1"/>
    <col min="2065" max="2065" width="6.7109375" style="7" customWidth="1"/>
    <col min="2066" max="2066" width="9.140625" style="7"/>
    <col min="2067" max="2067" width="9.5703125" style="7" customWidth="1"/>
    <col min="2068" max="2068" width="9" style="7" customWidth="1"/>
    <col min="2069" max="2069" width="11.140625" style="7" customWidth="1"/>
    <col min="2070" max="2070" width="11.28515625" style="7" customWidth="1"/>
    <col min="2071" max="2071" width="10.42578125" style="7" customWidth="1"/>
    <col min="2072" max="2072" width="11.85546875" style="7" customWidth="1"/>
    <col min="2073" max="2073" width="11" style="7" customWidth="1"/>
    <col min="2074" max="2074" width="7.85546875" style="7" customWidth="1"/>
    <col min="2075" max="2075" width="8" style="7" customWidth="1"/>
    <col min="2076" max="2078" width="6.7109375" style="7" customWidth="1"/>
    <col min="2079" max="2304" width="9.140625" style="7"/>
    <col min="2305" max="2305" width="6.7109375" style="7" customWidth="1"/>
    <col min="2306" max="2306" width="26" style="7" customWidth="1"/>
    <col min="2307" max="2308" width="6.7109375" style="7" customWidth="1"/>
    <col min="2309" max="2309" width="10.42578125" style="7" customWidth="1"/>
    <col min="2310" max="2310" width="9.42578125" style="7" customWidth="1"/>
    <col min="2311" max="2311" width="10.42578125" style="7" customWidth="1"/>
    <col min="2312" max="2312" width="9.42578125" style="7" bestFit="1" customWidth="1"/>
    <col min="2313" max="2313" width="9.42578125" style="7" customWidth="1"/>
    <col min="2314" max="2315" width="10.5703125" style="7" customWidth="1"/>
    <col min="2316" max="2317" width="11.28515625" style="7" customWidth="1"/>
    <col min="2318" max="2318" width="9.42578125" style="7" customWidth="1"/>
    <col min="2319" max="2319" width="10" style="7" customWidth="1"/>
    <col min="2320" max="2320" width="10.7109375" style="7" customWidth="1"/>
    <col min="2321" max="2321" width="6.7109375" style="7" customWidth="1"/>
    <col min="2322" max="2322" width="9.140625" style="7"/>
    <col min="2323" max="2323" width="9.5703125" style="7" customWidth="1"/>
    <col min="2324" max="2324" width="9" style="7" customWidth="1"/>
    <col min="2325" max="2325" width="11.140625" style="7" customWidth="1"/>
    <col min="2326" max="2326" width="11.28515625" style="7" customWidth="1"/>
    <col min="2327" max="2327" width="10.42578125" style="7" customWidth="1"/>
    <col min="2328" max="2328" width="11.85546875" style="7" customWidth="1"/>
    <col min="2329" max="2329" width="11" style="7" customWidth="1"/>
    <col min="2330" max="2330" width="7.85546875" style="7" customWidth="1"/>
    <col min="2331" max="2331" width="8" style="7" customWidth="1"/>
    <col min="2332" max="2334" width="6.7109375" style="7" customWidth="1"/>
    <col min="2335" max="2560" width="9.140625" style="7"/>
    <col min="2561" max="2561" width="6.7109375" style="7" customWidth="1"/>
    <col min="2562" max="2562" width="26" style="7" customWidth="1"/>
    <col min="2563" max="2564" width="6.7109375" style="7" customWidth="1"/>
    <col min="2565" max="2565" width="10.42578125" style="7" customWidth="1"/>
    <col min="2566" max="2566" width="9.42578125" style="7" customWidth="1"/>
    <col min="2567" max="2567" width="10.42578125" style="7" customWidth="1"/>
    <col min="2568" max="2568" width="9.42578125" style="7" bestFit="1" customWidth="1"/>
    <col min="2569" max="2569" width="9.42578125" style="7" customWidth="1"/>
    <col min="2570" max="2571" width="10.5703125" style="7" customWidth="1"/>
    <col min="2572" max="2573" width="11.28515625" style="7" customWidth="1"/>
    <col min="2574" max="2574" width="9.42578125" style="7" customWidth="1"/>
    <col min="2575" max="2575" width="10" style="7" customWidth="1"/>
    <col min="2576" max="2576" width="10.7109375" style="7" customWidth="1"/>
    <col min="2577" max="2577" width="6.7109375" style="7" customWidth="1"/>
    <col min="2578" max="2578" width="9.140625" style="7"/>
    <col min="2579" max="2579" width="9.5703125" style="7" customWidth="1"/>
    <col min="2580" max="2580" width="9" style="7" customWidth="1"/>
    <col min="2581" max="2581" width="11.140625" style="7" customWidth="1"/>
    <col min="2582" max="2582" width="11.28515625" style="7" customWidth="1"/>
    <col min="2583" max="2583" width="10.42578125" style="7" customWidth="1"/>
    <col min="2584" max="2584" width="11.85546875" style="7" customWidth="1"/>
    <col min="2585" max="2585" width="11" style="7" customWidth="1"/>
    <col min="2586" max="2586" width="7.85546875" style="7" customWidth="1"/>
    <col min="2587" max="2587" width="8" style="7" customWidth="1"/>
    <col min="2588" max="2590" width="6.7109375" style="7" customWidth="1"/>
    <col min="2591" max="2816" width="9.140625" style="7"/>
    <col min="2817" max="2817" width="6.7109375" style="7" customWidth="1"/>
    <col min="2818" max="2818" width="26" style="7" customWidth="1"/>
    <col min="2819" max="2820" width="6.7109375" style="7" customWidth="1"/>
    <col min="2821" max="2821" width="10.42578125" style="7" customWidth="1"/>
    <col min="2822" max="2822" width="9.42578125" style="7" customWidth="1"/>
    <col min="2823" max="2823" width="10.42578125" style="7" customWidth="1"/>
    <col min="2824" max="2824" width="9.42578125" style="7" bestFit="1" customWidth="1"/>
    <col min="2825" max="2825" width="9.42578125" style="7" customWidth="1"/>
    <col min="2826" max="2827" width="10.5703125" style="7" customWidth="1"/>
    <col min="2828" max="2829" width="11.28515625" style="7" customWidth="1"/>
    <col min="2830" max="2830" width="9.42578125" style="7" customWidth="1"/>
    <col min="2831" max="2831" width="10" style="7" customWidth="1"/>
    <col min="2832" max="2832" width="10.7109375" style="7" customWidth="1"/>
    <col min="2833" max="2833" width="6.7109375" style="7" customWidth="1"/>
    <col min="2834" max="2834" width="9.140625" style="7"/>
    <col min="2835" max="2835" width="9.5703125" style="7" customWidth="1"/>
    <col min="2836" max="2836" width="9" style="7" customWidth="1"/>
    <col min="2837" max="2837" width="11.140625" style="7" customWidth="1"/>
    <col min="2838" max="2838" width="11.28515625" style="7" customWidth="1"/>
    <col min="2839" max="2839" width="10.42578125" style="7" customWidth="1"/>
    <col min="2840" max="2840" width="11.85546875" style="7" customWidth="1"/>
    <col min="2841" max="2841" width="11" style="7" customWidth="1"/>
    <col min="2842" max="2842" width="7.85546875" style="7" customWidth="1"/>
    <col min="2843" max="2843" width="8" style="7" customWidth="1"/>
    <col min="2844" max="2846" width="6.7109375" style="7" customWidth="1"/>
    <col min="2847" max="3072" width="9.140625" style="7"/>
    <col min="3073" max="3073" width="6.7109375" style="7" customWidth="1"/>
    <col min="3074" max="3074" width="26" style="7" customWidth="1"/>
    <col min="3075" max="3076" width="6.7109375" style="7" customWidth="1"/>
    <col min="3077" max="3077" width="10.42578125" style="7" customWidth="1"/>
    <col min="3078" max="3078" width="9.42578125" style="7" customWidth="1"/>
    <col min="3079" max="3079" width="10.42578125" style="7" customWidth="1"/>
    <col min="3080" max="3080" width="9.42578125" style="7" bestFit="1" customWidth="1"/>
    <col min="3081" max="3081" width="9.42578125" style="7" customWidth="1"/>
    <col min="3082" max="3083" width="10.5703125" style="7" customWidth="1"/>
    <col min="3084" max="3085" width="11.28515625" style="7" customWidth="1"/>
    <col min="3086" max="3086" width="9.42578125" style="7" customWidth="1"/>
    <col min="3087" max="3087" width="10" style="7" customWidth="1"/>
    <col min="3088" max="3088" width="10.7109375" style="7" customWidth="1"/>
    <col min="3089" max="3089" width="6.7109375" style="7" customWidth="1"/>
    <col min="3090" max="3090" width="9.140625" style="7"/>
    <col min="3091" max="3091" width="9.5703125" style="7" customWidth="1"/>
    <col min="3092" max="3092" width="9" style="7" customWidth="1"/>
    <col min="3093" max="3093" width="11.140625" style="7" customWidth="1"/>
    <col min="3094" max="3094" width="11.28515625" style="7" customWidth="1"/>
    <col min="3095" max="3095" width="10.42578125" style="7" customWidth="1"/>
    <col min="3096" max="3096" width="11.85546875" style="7" customWidth="1"/>
    <col min="3097" max="3097" width="11" style="7" customWidth="1"/>
    <col min="3098" max="3098" width="7.85546875" style="7" customWidth="1"/>
    <col min="3099" max="3099" width="8" style="7" customWidth="1"/>
    <col min="3100" max="3102" width="6.7109375" style="7" customWidth="1"/>
    <col min="3103" max="3328" width="9.140625" style="7"/>
    <col min="3329" max="3329" width="6.7109375" style="7" customWidth="1"/>
    <col min="3330" max="3330" width="26" style="7" customWidth="1"/>
    <col min="3331" max="3332" width="6.7109375" style="7" customWidth="1"/>
    <col min="3333" max="3333" width="10.42578125" style="7" customWidth="1"/>
    <col min="3334" max="3334" width="9.42578125" style="7" customWidth="1"/>
    <col min="3335" max="3335" width="10.42578125" style="7" customWidth="1"/>
    <col min="3336" max="3336" width="9.42578125" style="7" bestFit="1" customWidth="1"/>
    <col min="3337" max="3337" width="9.42578125" style="7" customWidth="1"/>
    <col min="3338" max="3339" width="10.5703125" style="7" customWidth="1"/>
    <col min="3340" max="3341" width="11.28515625" style="7" customWidth="1"/>
    <col min="3342" max="3342" width="9.42578125" style="7" customWidth="1"/>
    <col min="3343" max="3343" width="10" style="7" customWidth="1"/>
    <col min="3344" max="3344" width="10.7109375" style="7" customWidth="1"/>
    <col min="3345" max="3345" width="6.7109375" style="7" customWidth="1"/>
    <col min="3346" max="3346" width="9.140625" style="7"/>
    <col min="3347" max="3347" width="9.5703125" style="7" customWidth="1"/>
    <col min="3348" max="3348" width="9" style="7" customWidth="1"/>
    <col min="3349" max="3349" width="11.140625" style="7" customWidth="1"/>
    <col min="3350" max="3350" width="11.28515625" style="7" customWidth="1"/>
    <col min="3351" max="3351" width="10.42578125" style="7" customWidth="1"/>
    <col min="3352" max="3352" width="11.85546875" style="7" customWidth="1"/>
    <col min="3353" max="3353" width="11" style="7" customWidth="1"/>
    <col min="3354" max="3354" width="7.85546875" style="7" customWidth="1"/>
    <col min="3355" max="3355" width="8" style="7" customWidth="1"/>
    <col min="3356" max="3358" width="6.7109375" style="7" customWidth="1"/>
    <col min="3359" max="3584" width="9.140625" style="7"/>
    <col min="3585" max="3585" width="6.7109375" style="7" customWidth="1"/>
    <col min="3586" max="3586" width="26" style="7" customWidth="1"/>
    <col min="3587" max="3588" width="6.7109375" style="7" customWidth="1"/>
    <col min="3589" max="3589" width="10.42578125" style="7" customWidth="1"/>
    <col min="3590" max="3590" width="9.42578125" style="7" customWidth="1"/>
    <col min="3591" max="3591" width="10.42578125" style="7" customWidth="1"/>
    <col min="3592" max="3592" width="9.42578125" style="7" bestFit="1" customWidth="1"/>
    <col min="3593" max="3593" width="9.42578125" style="7" customWidth="1"/>
    <col min="3594" max="3595" width="10.5703125" style="7" customWidth="1"/>
    <col min="3596" max="3597" width="11.28515625" style="7" customWidth="1"/>
    <col min="3598" max="3598" width="9.42578125" style="7" customWidth="1"/>
    <col min="3599" max="3599" width="10" style="7" customWidth="1"/>
    <col min="3600" max="3600" width="10.7109375" style="7" customWidth="1"/>
    <col min="3601" max="3601" width="6.7109375" style="7" customWidth="1"/>
    <col min="3602" max="3602" width="9.140625" style="7"/>
    <col min="3603" max="3603" width="9.5703125" style="7" customWidth="1"/>
    <col min="3604" max="3604" width="9" style="7" customWidth="1"/>
    <col min="3605" max="3605" width="11.140625" style="7" customWidth="1"/>
    <col min="3606" max="3606" width="11.28515625" style="7" customWidth="1"/>
    <col min="3607" max="3607" width="10.42578125" style="7" customWidth="1"/>
    <col min="3608" max="3608" width="11.85546875" style="7" customWidth="1"/>
    <col min="3609" max="3609" width="11" style="7" customWidth="1"/>
    <col min="3610" max="3610" width="7.85546875" style="7" customWidth="1"/>
    <col min="3611" max="3611" width="8" style="7" customWidth="1"/>
    <col min="3612" max="3614" width="6.7109375" style="7" customWidth="1"/>
    <col min="3615" max="3840" width="9.140625" style="7"/>
    <col min="3841" max="3841" width="6.7109375" style="7" customWidth="1"/>
    <col min="3842" max="3842" width="26" style="7" customWidth="1"/>
    <col min="3843" max="3844" width="6.7109375" style="7" customWidth="1"/>
    <col min="3845" max="3845" width="10.42578125" style="7" customWidth="1"/>
    <col min="3846" max="3846" width="9.42578125" style="7" customWidth="1"/>
    <col min="3847" max="3847" width="10.42578125" style="7" customWidth="1"/>
    <col min="3848" max="3848" width="9.42578125" style="7" bestFit="1" customWidth="1"/>
    <col min="3849" max="3849" width="9.42578125" style="7" customWidth="1"/>
    <col min="3850" max="3851" width="10.5703125" style="7" customWidth="1"/>
    <col min="3852" max="3853" width="11.28515625" style="7" customWidth="1"/>
    <col min="3854" max="3854" width="9.42578125" style="7" customWidth="1"/>
    <col min="3855" max="3855" width="10" style="7" customWidth="1"/>
    <col min="3856" max="3856" width="10.7109375" style="7" customWidth="1"/>
    <col min="3857" max="3857" width="6.7109375" style="7" customWidth="1"/>
    <col min="3858" max="3858" width="9.140625" style="7"/>
    <col min="3859" max="3859" width="9.5703125" style="7" customWidth="1"/>
    <col min="3860" max="3860" width="9" style="7" customWidth="1"/>
    <col min="3861" max="3861" width="11.140625" style="7" customWidth="1"/>
    <col min="3862" max="3862" width="11.28515625" style="7" customWidth="1"/>
    <col min="3863" max="3863" width="10.42578125" style="7" customWidth="1"/>
    <col min="3864" max="3864" width="11.85546875" style="7" customWidth="1"/>
    <col min="3865" max="3865" width="11" style="7" customWidth="1"/>
    <col min="3866" max="3866" width="7.85546875" style="7" customWidth="1"/>
    <col min="3867" max="3867" width="8" style="7" customWidth="1"/>
    <col min="3868" max="3870" width="6.7109375" style="7" customWidth="1"/>
    <col min="3871" max="4096" width="9.140625" style="7"/>
    <col min="4097" max="4097" width="6.7109375" style="7" customWidth="1"/>
    <col min="4098" max="4098" width="26" style="7" customWidth="1"/>
    <col min="4099" max="4100" width="6.7109375" style="7" customWidth="1"/>
    <col min="4101" max="4101" width="10.42578125" style="7" customWidth="1"/>
    <col min="4102" max="4102" width="9.42578125" style="7" customWidth="1"/>
    <col min="4103" max="4103" width="10.42578125" style="7" customWidth="1"/>
    <col min="4104" max="4104" width="9.42578125" style="7" bestFit="1" customWidth="1"/>
    <col min="4105" max="4105" width="9.42578125" style="7" customWidth="1"/>
    <col min="4106" max="4107" width="10.5703125" style="7" customWidth="1"/>
    <col min="4108" max="4109" width="11.28515625" style="7" customWidth="1"/>
    <col min="4110" max="4110" width="9.42578125" style="7" customWidth="1"/>
    <col min="4111" max="4111" width="10" style="7" customWidth="1"/>
    <col min="4112" max="4112" width="10.7109375" style="7" customWidth="1"/>
    <col min="4113" max="4113" width="6.7109375" style="7" customWidth="1"/>
    <col min="4114" max="4114" width="9.140625" style="7"/>
    <col min="4115" max="4115" width="9.5703125" style="7" customWidth="1"/>
    <col min="4116" max="4116" width="9" style="7" customWidth="1"/>
    <col min="4117" max="4117" width="11.140625" style="7" customWidth="1"/>
    <col min="4118" max="4118" width="11.28515625" style="7" customWidth="1"/>
    <col min="4119" max="4119" width="10.42578125" style="7" customWidth="1"/>
    <col min="4120" max="4120" width="11.85546875" style="7" customWidth="1"/>
    <col min="4121" max="4121" width="11" style="7" customWidth="1"/>
    <col min="4122" max="4122" width="7.85546875" style="7" customWidth="1"/>
    <col min="4123" max="4123" width="8" style="7" customWidth="1"/>
    <col min="4124" max="4126" width="6.7109375" style="7" customWidth="1"/>
    <col min="4127" max="4352" width="9.140625" style="7"/>
    <col min="4353" max="4353" width="6.7109375" style="7" customWidth="1"/>
    <col min="4354" max="4354" width="26" style="7" customWidth="1"/>
    <col min="4355" max="4356" width="6.7109375" style="7" customWidth="1"/>
    <col min="4357" max="4357" width="10.42578125" style="7" customWidth="1"/>
    <col min="4358" max="4358" width="9.42578125" style="7" customWidth="1"/>
    <col min="4359" max="4359" width="10.42578125" style="7" customWidth="1"/>
    <col min="4360" max="4360" width="9.42578125" style="7" bestFit="1" customWidth="1"/>
    <col min="4361" max="4361" width="9.42578125" style="7" customWidth="1"/>
    <col min="4362" max="4363" width="10.5703125" style="7" customWidth="1"/>
    <col min="4364" max="4365" width="11.28515625" style="7" customWidth="1"/>
    <col min="4366" max="4366" width="9.42578125" style="7" customWidth="1"/>
    <col min="4367" max="4367" width="10" style="7" customWidth="1"/>
    <col min="4368" max="4368" width="10.7109375" style="7" customWidth="1"/>
    <col min="4369" max="4369" width="6.7109375" style="7" customWidth="1"/>
    <col min="4370" max="4370" width="9.140625" style="7"/>
    <col min="4371" max="4371" width="9.5703125" style="7" customWidth="1"/>
    <col min="4372" max="4372" width="9" style="7" customWidth="1"/>
    <col min="4373" max="4373" width="11.140625" style="7" customWidth="1"/>
    <col min="4374" max="4374" width="11.28515625" style="7" customWidth="1"/>
    <col min="4375" max="4375" width="10.42578125" style="7" customWidth="1"/>
    <col min="4376" max="4376" width="11.85546875" style="7" customWidth="1"/>
    <col min="4377" max="4377" width="11" style="7" customWidth="1"/>
    <col min="4378" max="4378" width="7.85546875" style="7" customWidth="1"/>
    <col min="4379" max="4379" width="8" style="7" customWidth="1"/>
    <col min="4380" max="4382" width="6.7109375" style="7" customWidth="1"/>
    <col min="4383" max="4608" width="9.140625" style="7"/>
    <col min="4609" max="4609" width="6.7109375" style="7" customWidth="1"/>
    <col min="4610" max="4610" width="26" style="7" customWidth="1"/>
    <col min="4611" max="4612" width="6.7109375" style="7" customWidth="1"/>
    <col min="4613" max="4613" width="10.42578125" style="7" customWidth="1"/>
    <col min="4614" max="4614" width="9.42578125" style="7" customWidth="1"/>
    <col min="4615" max="4615" width="10.42578125" style="7" customWidth="1"/>
    <col min="4616" max="4616" width="9.42578125" style="7" bestFit="1" customWidth="1"/>
    <col min="4617" max="4617" width="9.42578125" style="7" customWidth="1"/>
    <col min="4618" max="4619" width="10.5703125" style="7" customWidth="1"/>
    <col min="4620" max="4621" width="11.28515625" style="7" customWidth="1"/>
    <col min="4622" max="4622" width="9.42578125" style="7" customWidth="1"/>
    <col min="4623" max="4623" width="10" style="7" customWidth="1"/>
    <col min="4624" max="4624" width="10.7109375" style="7" customWidth="1"/>
    <col min="4625" max="4625" width="6.7109375" style="7" customWidth="1"/>
    <col min="4626" max="4626" width="9.140625" style="7"/>
    <col min="4627" max="4627" width="9.5703125" style="7" customWidth="1"/>
    <col min="4628" max="4628" width="9" style="7" customWidth="1"/>
    <col min="4629" max="4629" width="11.140625" style="7" customWidth="1"/>
    <col min="4630" max="4630" width="11.28515625" style="7" customWidth="1"/>
    <col min="4631" max="4631" width="10.42578125" style="7" customWidth="1"/>
    <col min="4632" max="4632" width="11.85546875" style="7" customWidth="1"/>
    <col min="4633" max="4633" width="11" style="7" customWidth="1"/>
    <col min="4634" max="4634" width="7.85546875" style="7" customWidth="1"/>
    <col min="4635" max="4635" width="8" style="7" customWidth="1"/>
    <col min="4636" max="4638" width="6.7109375" style="7" customWidth="1"/>
    <col min="4639" max="4864" width="9.140625" style="7"/>
    <col min="4865" max="4865" width="6.7109375" style="7" customWidth="1"/>
    <col min="4866" max="4866" width="26" style="7" customWidth="1"/>
    <col min="4867" max="4868" width="6.7109375" style="7" customWidth="1"/>
    <col min="4869" max="4869" width="10.42578125" style="7" customWidth="1"/>
    <col min="4870" max="4870" width="9.42578125" style="7" customWidth="1"/>
    <col min="4871" max="4871" width="10.42578125" style="7" customWidth="1"/>
    <col min="4872" max="4872" width="9.42578125" style="7" bestFit="1" customWidth="1"/>
    <col min="4873" max="4873" width="9.42578125" style="7" customWidth="1"/>
    <col min="4874" max="4875" width="10.5703125" style="7" customWidth="1"/>
    <col min="4876" max="4877" width="11.28515625" style="7" customWidth="1"/>
    <col min="4878" max="4878" width="9.42578125" style="7" customWidth="1"/>
    <col min="4879" max="4879" width="10" style="7" customWidth="1"/>
    <col min="4880" max="4880" width="10.7109375" style="7" customWidth="1"/>
    <col min="4881" max="4881" width="6.7109375" style="7" customWidth="1"/>
    <col min="4882" max="4882" width="9.140625" style="7"/>
    <col min="4883" max="4883" width="9.5703125" style="7" customWidth="1"/>
    <col min="4884" max="4884" width="9" style="7" customWidth="1"/>
    <col min="4885" max="4885" width="11.140625" style="7" customWidth="1"/>
    <col min="4886" max="4886" width="11.28515625" style="7" customWidth="1"/>
    <col min="4887" max="4887" width="10.42578125" style="7" customWidth="1"/>
    <col min="4888" max="4888" width="11.85546875" style="7" customWidth="1"/>
    <col min="4889" max="4889" width="11" style="7" customWidth="1"/>
    <col min="4890" max="4890" width="7.85546875" style="7" customWidth="1"/>
    <col min="4891" max="4891" width="8" style="7" customWidth="1"/>
    <col min="4892" max="4894" width="6.7109375" style="7" customWidth="1"/>
    <col min="4895" max="5120" width="9.140625" style="7"/>
    <col min="5121" max="5121" width="6.7109375" style="7" customWidth="1"/>
    <col min="5122" max="5122" width="26" style="7" customWidth="1"/>
    <col min="5123" max="5124" width="6.7109375" style="7" customWidth="1"/>
    <col min="5125" max="5125" width="10.42578125" style="7" customWidth="1"/>
    <col min="5126" max="5126" width="9.42578125" style="7" customWidth="1"/>
    <col min="5127" max="5127" width="10.42578125" style="7" customWidth="1"/>
    <col min="5128" max="5128" width="9.42578125" style="7" bestFit="1" customWidth="1"/>
    <col min="5129" max="5129" width="9.42578125" style="7" customWidth="1"/>
    <col min="5130" max="5131" width="10.5703125" style="7" customWidth="1"/>
    <col min="5132" max="5133" width="11.28515625" style="7" customWidth="1"/>
    <col min="5134" max="5134" width="9.42578125" style="7" customWidth="1"/>
    <col min="5135" max="5135" width="10" style="7" customWidth="1"/>
    <col min="5136" max="5136" width="10.7109375" style="7" customWidth="1"/>
    <col min="5137" max="5137" width="6.7109375" style="7" customWidth="1"/>
    <col min="5138" max="5138" width="9.140625" style="7"/>
    <col min="5139" max="5139" width="9.5703125" style="7" customWidth="1"/>
    <col min="5140" max="5140" width="9" style="7" customWidth="1"/>
    <col min="5141" max="5141" width="11.140625" style="7" customWidth="1"/>
    <col min="5142" max="5142" width="11.28515625" style="7" customWidth="1"/>
    <col min="5143" max="5143" width="10.42578125" style="7" customWidth="1"/>
    <col min="5144" max="5144" width="11.85546875" style="7" customWidth="1"/>
    <col min="5145" max="5145" width="11" style="7" customWidth="1"/>
    <col min="5146" max="5146" width="7.85546875" style="7" customWidth="1"/>
    <col min="5147" max="5147" width="8" style="7" customWidth="1"/>
    <col min="5148" max="5150" width="6.7109375" style="7" customWidth="1"/>
    <col min="5151" max="5376" width="9.140625" style="7"/>
    <col min="5377" max="5377" width="6.7109375" style="7" customWidth="1"/>
    <col min="5378" max="5378" width="26" style="7" customWidth="1"/>
    <col min="5379" max="5380" width="6.7109375" style="7" customWidth="1"/>
    <col min="5381" max="5381" width="10.42578125" style="7" customWidth="1"/>
    <col min="5382" max="5382" width="9.42578125" style="7" customWidth="1"/>
    <col min="5383" max="5383" width="10.42578125" style="7" customWidth="1"/>
    <col min="5384" max="5384" width="9.42578125" style="7" bestFit="1" customWidth="1"/>
    <col min="5385" max="5385" width="9.42578125" style="7" customWidth="1"/>
    <col min="5386" max="5387" width="10.5703125" style="7" customWidth="1"/>
    <col min="5388" max="5389" width="11.28515625" style="7" customWidth="1"/>
    <col min="5390" max="5390" width="9.42578125" style="7" customWidth="1"/>
    <col min="5391" max="5391" width="10" style="7" customWidth="1"/>
    <col min="5392" max="5392" width="10.7109375" style="7" customWidth="1"/>
    <col min="5393" max="5393" width="6.7109375" style="7" customWidth="1"/>
    <col min="5394" max="5394" width="9.140625" style="7"/>
    <col min="5395" max="5395" width="9.5703125" style="7" customWidth="1"/>
    <col min="5396" max="5396" width="9" style="7" customWidth="1"/>
    <col min="5397" max="5397" width="11.140625" style="7" customWidth="1"/>
    <col min="5398" max="5398" width="11.28515625" style="7" customWidth="1"/>
    <col min="5399" max="5399" width="10.42578125" style="7" customWidth="1"/>
    <col min="5400" max="5400" width="11.85546875" style="7" customWidth="1"/>
    <col min="5401" max="5401" width="11" style="7" customWidth="1"/>
    <col min="5402" max="5402" width="7.85546875" style="7" customWidth="1"/>
    <col min="5403" max="5403" width="8" style="7" customWidth="1"/>
    <col min="5404" max="5406" width="6.7109375" style="7" customWidth="1"/>
    <col min="5407" max="5632" width="9.140625" style="7"/>
    <col min="5633" max="5633" width="6.7109375" style="7" customWidth="1"/>
    <col min="5634" max="5634" width="26" style="7" customWidth="1"/>
    <col min="5635" max="5636" width="6.7109375" style="7" customWidth="1"/>
    <col min="5637" max="5637" width="10.42578125" style="7" customWidth="1"/>
    <col min="5638" max="5638" width="9.42578125" style="7" customWidth="1"/>
    <col min="5639" max="5639" width="10.42578125" style="7" customWidth="1"/>
    <col min="5640" max="5640" width="9.42578125" style="7" bestFit="1" customWidth="1"/>
    <col min="5641" max="5641" width="9.42578125" style="7" customWidth="1"/>
    <col min="5642" max="5643" width="10.5703125" style="7" customWidth="1"/>
    <col min="5644" max="5645" width="11.28515625" style="7" customWidth="1"/>
    <col min="5646" max="5646" width="9.42578125" style="7" customWidth="1"/>
    <col min="5647" max="5647" width="10" style="7" customWidth="1"/>
    <col min="5648" max="5648" width="10.7109375" style="7" customWidth="1"/>
    <col min="5649" max="5649" width="6.7109375" style="7" customWidth="1"/>
    <col min="5650" max="5650" width="9.140625" style="7"/>
    <col min="5651" max="5651" width="9.5703125" style="7" customWidth="1"/>
    <col min="5652" max="5652" width="9" style="7" customWidth="1"/>
    <col min="5653" max="5653" width="11.140625" style="7" customWidth="1"/>
    <col min="5654" max="5654" width="11.28515625" style="7" customWidth="1"/>
    <col min="5655" max="5655" width="10.42578125" style="7" customWidth="1"/>
    <col min="5656" max="5656" width="11.85546875" style="7" customWidth="1"/>
    <col min="5657" max="5657" width="11" style="7" customWidth="1"/>
    <col min="5658" max="5658" width="7.85546875" style="7" customWidth="1"/>
    <col min="5659" max="5659" width="8" style="7" customWidth="1"/>
    <col min="5660" max="5662" width="6.7109375" style="7" customWidth="1"/>
    <col min="5663" max="5888" width="9.140625" style="7"/>
    <col min="5889" max="5889" width="6.7109375" style="7" customWidth="1"/>
    <col min="5890" max="5890" width="26" style="7" customWidth="1"/>
    <col min="5891" max="5892" width="6.7109375" style="7" customWidth="1"/>
    <col min="5893" max="5893" width="10.42578125" style="7" customWidth="1"/>
    <col min="5894" max="5894" width="9.42578125" style="7" customWidth="1"/>
    <col min="5895" max="5895" width="10.42578125" style="7" customWidth="1"/>
    <col min="5896" max="5896" width="9.42578125" style="7" bestFit="1" customWidth="1"/>
    <col min="5897" max="5897" width="9.42578125" style="7" customWidth="1"/>
    <col min="5898" max="5899" width="10.5703125" style="7" customWidth="1"/>
    <col min="5900" max="5901" width="11.28515625" style="7" customWidth="1"/>
    <col min="5902" max="5902" width="9.42578125" style="7" customWidth="1"/>
    <col min="5903" max="5903" width="10" style="7" customWidth="1"/>
    <col min="5904" max="5904" width="10.7109375" style="7" customWidth="1"/>
    <col min="5905" max="5905" width="6.7109375" style="7" customWidth="1"/>
    <col min="5906" max="5906" width="9.140625" style="7"/>
    <col min="5907" max="5907" width="9.5703125" style="7" customWidth="1"/>
    <col min="5908" max="5908" width="9" style="7" customWidth="1"/>
    <col min="5909" max="5909" width="11.140625" style="7" customWidth="1"/>
    <col min="5910" max="5910" width="11.28515625" style="7" customWidth="1"/>
    <col min="5911" max="5911" width="10.42578125" style="7" customWidth="1"/>
    <col min="5912" max="5912" width="11.85546875" style="7" customWidth="1"/>
    <col min="5913" max="5913" width="11" style="7" customWidth="1"/>
    <col min="5914" max="5914" width="7.85546875" style="7" customWidth="1"/>
    <col min="5915" max="5915" width="8" style="7" customWidth="1"/>
    <col min="5916" max="5918" width="6.7109375" style="7" customWidth="1"/>
    <col min="5919" max="6144" width="9.140625" style="7"/>
    <col min="6145" max="6145" width="6.7109375" style="7" customWidth="1"/>
    <col min="6146" max="6146" width="26" style="7" customWidth="1"/>
    <col min="6147" max="6148" width="6.7109375" style="7" customWidth="1"/>
    <col min="6149" max="6149" width="10.42578125" style="7" customWidth="1"/>
    <col min="6150" max="6150" width="9.42578125" style="7" customWidth="1"/>
    <col min="6151" max="6151" width="10.42578125" style="7" customWidth="1"/>
    <col min="6152" max="6152" width="9.42578125" style="7" bestFit="1" customWidth="1"/>
    <col min="6153" max="6153" width="9.42578125" style="7" customWidth="1"/>
    <col min="6154" max="6155" width="10.5703125" style="7" customWidth="1"/>
    <col min="6156" max="6157" width="11.28515625" style="7" customWidth="1"/>
    <col min="6158" max="6158" width="9.42578125" style="7" customWidth="1"/>
    <col min="6159" max="6159" width="10" style="7" customWidth="1"/>
    <col min="6160" max="6160" width="10.7109375" style="7" customWidth="1"/>
    <col min="6161" max="6161" width="6.7109375" style="7" customWidth="1"/>
    <col min="6162" max="6162" width="9.140625" style="7"/>
    <col min="6163" max="6163" width="9.5703125" style="7" customWidth="1"/>
    <col min="6164" max="6164" width="9" style="7" customWidth="1"/>
    <col min="6165" max="6165" width="11.140625" style="7" customWidth="1"/>
    <col min="6166" max="6166" width="11.28515625" style="7" customWidth="1"/>
    <col min="6167" max="6167" width="10.42578125" style="7" customWidth="1"/>
    <col min="6168" max="6168" width="11.85546875" style="7" customWidth="1"/>
    <col min="6169" max="6169" width="11" style="7" customWidth="1"/>
    <col min="6170" max="6170" width="7.85546875" style="7" customWidth="1"/>
    <col min="6171" max="6171" width="8" style="7" customWidth="1"/>
    <col min="6172" max="6174" width="6.7109375" style="7" customWidth="1"/>
    <col min="6175" max="6400" width="9.140625" style="7"/>
    <col min="6401" max="6401" width="6.7109375" style="7" customWidth="1"/>
    <col min="6402" max="6402" width="26" style="7" customWidth="1"/>
    <col min="6403" max="6404" width="6.7109375" style="7" customWidth="1"/>
    <col min="6405" max="6405" width="10.42578125" style="7" customWidth="1"/>
    <col min="6406" max="6406" width="9.42578125" style="7" customWidth="1"/>
    <col min="6407" max="6407" width="10.42578125" style="7" customWidth="1"/>
    <col min="6408" max="6408" width="9.42578125" style="7" bestFit="1" customWidth="1"/>
    <col min="6409" max="6409" width="9.42578125" style="7" customWidth="1"/>
    <col min="6410" max="6411" width="10.5703125" style="7" customWidth="1"/>
    <col min="6412" max="6413" width="11.28515625" style="7" customWidth="1"/>
    <col min="6414" max="6414" width="9.42578125" style="7" customWidth="1"/>
    <col min="6415" max="6415" width="10" style="7" customWidth="1"/>
    <col min="6416" max="6416" width="10.7109375" style="7" customWidth="1"/>
    <col min="6417" max="6417" width="6.7109375" style="7" customWidth="1"/>
    <col min="6418" max="6418" width="9.140625" style="7"/>
    <col min="6419" max="6419" width="9.5703125" style="7" customWidth="1"/>
    <col min="6420" max="6420" width="9" style="7" customWidth="1"/>
    <col min="6421" max="6421" width="11.140625" style="7" customWidth="1"/>
    <col min="6422" max="6422" width="11.28515625" style="7" customWidth="1"/>
    <col min="6423" max="6423" width="10.42578125" style="7" customWidth="1"/>
    <col min="6424" max="6424" width="11.85546875" style="7" customWidth="1"/>
    <col min="6425" max="6425" width="11" style="7" customWidth="1"/>
    <col min="6426" max="6426" width="7.85546875" style="7" customWidth="1"/>
    <col min="6427" max="6427" width="8" style="7" customWidth="1"/>
    <col min="6428" max="6430" width="6.7109375" style="7" customWidth="1"/>
    <col min="6431" max="6656" width="9.140625" style="7"/>
    <col min="6657" max="6657" width="6.7109375" style="7" customWidth="1"/>
    <col min="6658" max="6658" width="26" style="7" customWidth="1"/>
    <col min="6659" max="6660" width="6.7109375" style="7" customWidth="1"/>
    <col min="6661" max="6661" width="10.42578125" style="7" customWidth="1"/>
    <col min="6662" max="6662" width="9.42578125" style="7" customWidth="1"/>
    <col min="6663" max="6663" width="10.42578125" style="7" customWidth="1"/>
    <col min="6664" max="6664" width="9.42578125" style="7" bestFit="1" customWidth="1"/>
    <col min="6665" max="6665" width="9.42578125" style="7" customWidth="1"/>
    <col min="6666" max="6667" width="10.5703125" style="7" customWidth="1"/>
    <col min="6668" max="6669" width="11.28515625" style="7" customWidth="1"/>
    <col min="6670" max="6670" width="9.42578125" style="7" customWidth="1"/>
    <col min="6671" max="6671" width="10" style="7" customWidth="1"/>
    <col min="6672" max="6672" width="10.7109375" style="7" customWidth="1"/>
    <col min="6673" max="6673" width="6.7109375" style="7" customWidth="1"/>
    <col min="6674" max="6674" width="9.140625" style="7"/>
    <col min="6675" max="6675" width="9.5703125" style="7" customWidth="1"/>
    <col min="6676" max="6676" width="9" style="7" customWidth="1"/>
    <col min="6677" max="6677" width="11.140625" style="7" customWidth="1"/>
    <col min="6678" max="6678" width="11.28515625" style="7" customWidth="1"/>
    <col min="6679" max="6679" width="10.42578125" style="7" customWidth="1"/>
    <col min="6680" max="6680" width="11.85546875" style="7" customWidth="1"/>
    <col min="6681" max="6681" width="11" style="7" customWidth="1"/>
    <col min="6682" max="6682" width="7.85546875" style="7" customWidth="1"/>
    <col min="6683" max="6683" width="8" style="7" customWidth="1"/>
    <col min="6684" max="6686" width="6.7109375" style="7" customWidth="1"/>
    <col min="6687" max="6912" width="9.140625" style="7"/>
    <col min="6913" max="6913" width="6.7109375" style="7" customWidth="1"/>
    <col min="6914" max="6914" width="26" style="7" customWidth="1"/>
    <col min="6915" max="6916" width="6.7109375" style="7" customWidth="1"/>
    <col min="6917" max="6917" width="10.42578125" style="7" customWidth="1"/>
    <col min="6918" max="6918" width="9.42578125" style="7" customWidth="1"/>
    <col min="6919" max="6919" width="10.42578125" style="7" customWidth="1"/>
    <col min="6920" max="6920" width="9.42578125" style="7" bestFit="1" customWidth="1"/>
    <col min="6921" max="6921" width="9.42578125" style="7" customWidth="1"/>
    <col min="6922" max="6923" width="10.5703125" style="7" customWidth="1"/>
    <col min="6924" max="6925" width="11.28515625" style="7" customWidth="1"/>
    <col min="6926" max="6926" width="9.42578125" style="7" customWidth="1"/>
    <col min="6927" max="6927" width="10" style="7" customWidth="1"/>
    <col min="6928" max="6928" width="10.7109375" style="7" customWidth="1"/>
    <col min="6929" max="6929" width="6.7109375" style="7" customWidth="1"/>
    <col min="6930" max="6930" width="9.140625" style="7"/>
    <col min="6931" max="6931" width="9.5703125" style="7" customWidth="1"/>
    <col min="6932" max="6932" width="9" style="7" customWidth="1"/>
    <col min="6933" max="6933" width="11.140625" style="7" customWidth="1"/>
    <col min="6934" max="6934" width="11.28515625" style="7" customWidth="1"/>
    <col min="6935" max="6935" width="10.42578125" style="7" customWidth="1"/>
    <col min="6936" max="6936" width="11.85546875" style="7" customWidth="1"/>
    <col min="6937" max="6937" width="11" style="7" customWidth="1"/>
    <col min="6938" max="6938" width="7.85546875" style="7" customWidth="1"/>
    <col min="6939" max="6939" width="8" style="7" customWidth="1"/>
    <col min="6940" max="6942" width="6.7109375" style="7" customWidth="1"/>
    <col min="6943" max="7168" width="9.140625" style="7"/>
    <col min="7169" max="7169" width="6.7109375" style="7" customWidth="1"/>
    <col min="7170" max="7170" width="26" style="7" customWidth="1"/>
    <col min="7171" max="7172" width="6.7109375" style="7" customWidth="1"/>
    <col min="7173" max="7173" width="10.42578125" style="7" customWidth="1"/>
    <col min="7174" max="7174" width="9.42578125" style="7" customWidth="1"/>
    <col min="7175" max="7175" width="10.42578125" style="7" customWidth="1"/>
    <col min="7176" max="7176" width="9.42578125" style="7" bestFit="1" customWidth="1"/>
    <col min="7177" max="7177" width="9.42578125" style="7" customWidth="1"/>
    <col min="7178" max="7179" width="10.5703125" style="7" customWidth="1"/>
    <col min="7180" max="7181" width="11.28515625" style="7" customWidth="1"/>
    <col min="7182" max="7182" width="9.42578125" style="7" customWidth="1"/>
    <col min="7183" max="7183" width="10" style="7" customWidth="1"/>
    <col min="7184" max="7184" width="10.7109375" style="7" customWidth="1"/>
    <col min="7185" max="7185" width="6.7109375" style="7" customWidth="1"/>
    <col min="7186" max="7186" width="9.140625" style="7"/>
    <col min="7187" max="7187" width="9.5703125" style="7" customWidth="1"/>
    <col min="7188" max="7188" width="9" style="7" customWidth="1"/>
    <col min="7189" max="7189" width="11.140625" style="7" customWidth="1"/>
    <col min="7190" max="7190" width="11.28515625" style="7" customWidth="1"/>
    <col min="7191" max="7191" width="10.42578125" style="7" customWidth="1"/>
    <col min="7192" max="7192" width="11.85546875" style="7" customWidth="1"/>
    <col min="7193" max="7193" width="11" style="7" customWidth="1"/>
    <col min="7194" max="7194" width="7.85546875" style="7" customWidth="1"/>
    <col min="7195" max="7195" width="8" style="7" customWidth="1"/>
    <col min="7196" max="7198" width="6.7109375" style="7" customWidth="1"/>
    <col min="7199" max="7424" width="9.140625" style="7"/>
    <col min="7425" max="7425" width="6.7109375" style="7" customWidth="1"/>
    <col min="7426" max="7426" width="26" style="7" customWidth="1"/>
    <col min="7427" max="7428" width="6.7109375" style="7" customWidth="1"/>
    <col min="7429" max="7429" width="10.42578125" style="7" customWidth="1"/>
    <col min="7430" max="7430" width="9.42578125" style="7" customWidth="1"/>
    <col min="7431" max="7431" width="10.42578125" style="7" customWidth="1"/>
    <col min="7432" max="7432" width="9.42578125" style="7" bestFit="1" customWidth="1"/>
    <col min="7433" max="7433" width="9.42578125" style="7" customWidth="1"/>
    <col min="7434" max="7435" width="10.5703125" style="7" customWidth="1"/>
    <col min="7436" max="7437" width="11.28515625" style="7" customWidth="1"/>
    <col min="7438" max="7438" width="9.42578125" style="7" customWidth="1"/>
    <col min="7439" max="7439" width="10" style="7" customWidth="1"/>
    <col min="7440" max="7440" width="10.7109375" style="7" customWidth="1"/>
    <col min="7441" max="7441" width="6.7109375" style="7" customWidth="1"/>
    <col min="7442" max="7442" width="9.140625" style="7"/>
    <col min="7443" max="7443" width="9.5703125" style="7" customWidth="1"/>
    <col min="7444" max="7444" width="9" style="7" customWidth="1"/>
    <col min="7445" max="7445" width="11.140625" style="7" customWidth="1"/>
    <col min="7446" max="7446" width="11.28515625" style="7" customWidth="1"/>
    <col min="7447" max="7447" width="10.42578125" style="7" customWidth="1"/>
    <col min="7448" max="7448" width="11.85546875" style="7" customWidth="1"/>
    <col min="7449" max="7449" width="11" style="7" customWidth="1"/>
    <col min="7450" max="7450" width="7.85546875" style="7" customWidth="1"/>
    <col min="7451" max="7451" width="8" style="7" customWidth="1"/>
    <col min="7452" max="7454" width="6.7109375" style="7" customWidth="1"/>
    <col min="7455" max="7680" width="9.140625" style="7"/>
    <col min="7681" max="7681" width="6.7109375" style="7" customWidth="1"/>
    <col min="7682" max="7682" width="26" style="7" customWidth="1"/>
    <col min="7683" max="7684" width="6.7109375" style="7" customWidth="1"/>
    <col min="7685" max="7685" width="10.42578125" style="7" customWidth="1"/>
    <col min="7686" max="7686" width="9.42578125" style="7" customWidth="1"/>
    <col min="7687" max="7687" width="10.42578125" style="7" customWidth="1"/>
    <col min="7688" max="7688" width="9.42578125" style="7" bestFit="1" customWidth="1"/>
    <col min="7689" max="7689" width="9.42578125" style="7" customWidth="1"/>
    <col min="7690" max="7691" width="10.5703125" style="7" customWidth="1"/>
    <col min="7692" max="7693" width="11.28515625" style="7" customWidth="1"/>
    <col min="7694" max="7694" width="9.42578125" style="7" customWidth="1"/>
    <col min="7695" max="7695" width="10" style="7" customWidth="1"/>
    <col min="7696" max="7696" width="10.7109375" style="7" customWidth="1"/>
    <col min="7697" max="7697" width="6.7109375" style="7" customWidth="1"/>
    <col min="7698" max="7698" width="9.140625" style="7"/>
    <col min="7699" max="7699" width="9.5703125" style="7" customWidth="1"/>
    <col min="7700" max="7700" width="9" style="7" customWidth="1"/>
    <col min="7701" max="7701" width="11.140625" style="7" customWidth="1"/>
    <col min="7702" max="7702" width="11.28515625" style="7" customWidth="1"/>
    <col min="7703" max="7703" width="10.42578125" style="7" customWidth="1"/>
    <col min="7704" max="7704" width="11.85546875" style="7" customWidth="1"/>
    <col min="7705" max="7705" width="11" style="7" customWidth="1"/>
    <col min="7706" max="7706" width="7.85546875" style="7" customWidth="1"/>
    <col min="7707" max="7707" width="8" style="7" customWidth="1"/>
    <col min="7708" max="7710" width="6.7109375" style="7" customWidth="1"/>
    <col min="7711" max="7936" width="9.140625" style="7"/>
    <col min="7937" max="7937" width="6.7109375" style="7" customWidth="1"/>
    <col min="7938" max="7938" width="26" style="7" customWidth="1"/>
    <col min="7939" max="7940" width="6.7109375" style="7" customWidth="1"/>
    <col min="7941" max="7941" width="10.42578125" style="7" customWidth="1"/>
    <col min="7942" max="7942" width="9.42578125" style="7" customWidth="1"/>
    <col min="7943" max="7943" width="10.42578125" style="7" customWidth="1"/>
    <col min="7944" max="7944" width="9.42578125" style="7" bestFit="1" customWidth="1"/>
    <col min="7945" max="7945" width="9.42578125" style="7" customWidth="1"/>
    <col min="7946" max="7947" width="10.5703125" style="7" customWidth="1"/>
    <col min="7948" max="7949" width="11.28515625" style="7" customWidth="1"/>
    <col min="7950" max="7950" width="9.42578125" style="7" customWidth="1"/>
    <col min="7951" max="7951" width="10" style="7" customWidth="1"/>
    <col min="7952" max="7952" width="10.7109375" style="7" customWidth="1"/>
    <col min="7953" max="7953" width="6.7109375" style="7" customWidth="1"/>
    <col min="7954" max="7954" width="9.140625" style="7"/>
    <col min="7955" max="7955" width="9.5703125" style="7" customWidth="1"/>
    <col min="7956" max="7956" width="9" style="7" customWidth="1"/>
    <col min="7957" max="7957" width="11.140625" style="7" customWidth="1"/>
    <col min="7958" max="7958" width="11.28515625" style="7" customWidth="1"/>
    <col min="7959" max="7959" width="10.42578125" style="7" customWidth="1"/>
    <col min="7960" max="7960" width="11.85546875" style="7" customWidth="1"/>
    <col min="7961" max="7961" width="11" style="7" customWidth="1"/>
    <col min="7962" max="7962" width="7.85546875" style="7" customWidth="1"/>
    <col min="7963" max="7963" width="8" style="7" customWidth="1"/>
    <col min="7964" max="7966" width="6.7109375" style="7" customWidth="1"/>
    <col min="7967" max="8192" width="9.140625" style="7"/>
    <col min="8193" max="8193" width="6.7109375" style="7" customWidth="1"/>
    <col min="8194" max="8194" width="26" style="7" customWidth="1"/>
    <col min="8195" max="8196" width="6.7109375" style="7" customWidth="1"/>
    <col min="8197" max="8197" width="10.42578125" style="7" customWidth="1"/>
    <col min="8198" max="8198" width="9.42578125" style="7" customWidth="1"/>
    <col min="8199" max="8199" width="10.42578125" style="7" customWidth="1"/>
    <col min="8200" max="8200" width="9.42578125" style="7" bestFit="1" customWidth="1"/>
    <col min="8201" max="8201" width="9.42578125" style="7" customWidth="1"/>
    <col min="8202" max="8203" width="10.5703125" style="7" customWidth="1"/>
    <col min="8204" max="8205" width="11.28515625" style="7" customWidth="1"/>
    <col min="8206" max="8206" width="9.42578125" style="7" customWidth="1"/>
    <col min="8207" max="8207" width="10" style="7" customWidth="1"/>
    <col min="8208" max="8208" width="10.7109375" style="7" customWidth="1"/>
    <col min="8209" max="8209" width="6.7109375" style="7" customWidth="1"/>
    <col min="8210" max="8210" width="9.140625" style="7"/>
    <col min="8211" max="8211" width="9.5703125" style="7" customWidth="1"/>
    <col min="8212" max="8212" width="9" style="7" customWidth="1"/>
    <col min="8213" max="8213" width="11.140625" style="7" customWidth="1"/>
    <col min="8214" max="8214" width="11.28515625" style="7" customWidth="1"/>
    <col min="8215" max="8215" width="10.42578125" style="7" customWidth="1"/>
    <col min="8216" max="8216" width="11.85546875" style="7" customWidth="1"/>
    <col min="8217" max="8217" width="11" style="7" customWidth="1"/>
    <col min="8218" max="8218" width="7.85546875" style="7" customWidth="1"/>
    <col min="8219" max="8219" width="8" style="7" customWidth="1"/>
    <col min="8220" max="8222" width="6.7109375" style="7" customWidth="1"/>
    <col min="8223" max="8448" width="9.140625" style="7"/>
    <col min="8449" max="8449" width="6.7109375" style="7" customWidth="1"/>
    <col min="8450" max="8450" width="26" style="7" customWidth="1"/>
    <col min="8451" max="8452" width="6.7109375" style="7" customWidth="1"/>
    <col min="8453" max="8453" width="10.42578125" style="7" customWidth="1"/>
    <col min="8454" max="8454" width="9.42578125" style="7" customWidth="1"/>
    <col min="8455" max="8455" width="10.42578125" style="7" customWidth="1"/>
    <col min="8456" max="8456" width="9.42578125" style="7" bestFit="1" customWidth="1"/>
    <col min="8457" max="8457" width="9.42578125" style="7" customWidth="1"/>
    <col min="8458" max="8459" width="10.5703125" style="7" customWidth="1"/>
    <col min="8460" max="8461" width="11.28515625" style="7" customWidth="1"/>
    <col min="8462" max="8462" width="9.42578125" style="7" customWidth="1"/>
    <col min="8463" max="8463" width="10" style="7" customWidth="1"/>
    <col min="8464" max="8464" width="10.7109375" style="7" customWidth="1"/>
    <col min="8465" max="8465" width="6.7109375" style="7" customWidth="1"/>
    <col min="8466" max="8466" width="9.140625" style="7"/>
    <col min="8467" max="8467" width="9.5703125" style="7" customWidth="1"/>
    <col min="8468" max="8468" width="9" style="7" customWidth="1"/>
    <col min="8469" max="8469" width="11.140625" style="7" customWidth="1"/>
    <col min="8470" max="8470" width="11.28515625" style="7" customWidth="1"/>
    <col min="8471" max="8471" width="10.42578125" style="7" customWidth="1"/>
    <col min="8472" max="8472" width="11.85546875" style="7" customWidth="1"/>
    <col min="8473" max="8473" width="11" style="7" customWidth="1"/>
    <col min="8474" max="8474" width="7.85546875" style="7" customWidth="1"/>
    <col min="8475" max="8475" width="8" style="7" customWidth="1"/>
    <col min="8476" max="8478" width="6.7109375" style="7" customWidth="1"/>
    <col min="8479" max="8704" width="9.140625" style="7"/>
    <col min="8705" max="8705" width="6.7109375" style="7" customWidth="1"/>
    <col min="8706" max="8706" width="26" style="7" customWidth="1"/>
    <col min="8707" max="8708" width="6.7109375" style="7" customWidth="1"/>
    <col min="8709" max="8709" width="10.42578125" style="7" customWidth="1"/>
    <col min="8710" max="8710" width="9.42578125" style="7" customWidth="1"/>
    <col min="8711" max="8711" width="10.42578125" style="7" customWidth="1"/>
    <col min="8712" max="8712" width="9.42578125" style="7" bestFit="1" customWidth="1"/>
    <col min="8713" max="8713" width="9.42578125" style="7" customWidth="1"/>
    <col min="8714" max="8715" width="10.5703125" style="7" customWidth="1"/>
    <col min="8716" max="8717" width="11.28515625" style="7" customWidth="1"/>
    <col min="8718" max="8718" width="9.42578125" style="7" customWidth="1"/>
    <col min="8719" max="8719" width="10" style="7" customWidth="1"/>
    <col min="8720" max="8720" width="10.7109375" style="7" customWidth="1"/>
    <col min="8721" max="8721" width="6.7109375" style="7" customWidth="1"/>
    <col min="8722" max="8722" width="9.140625" style="7"/>
    <col min="8723" max="8723" width="9.5703125" style="7" customWidth="1"/>
    <col min="8724" max="8724" width="9" style="7" customWidth="1"/>
    <col min="8725" max="8725" width="11.140625" style="7" customWidth="1"/>
    <col min="8726" max="8726" width="11.28515625" style="7" customWidth="1"/>
    <col min="8727" max="8727" width="10.42578125" style="7" customWidth="1"/>
    <col min="8728" max="8728" width="11.85546875" style="7" customWidth="1"/>
    <col min="8729" max="8729" width="11" style="7" customWidth="1"/>
    <col min="8730" max="8730" width="7.85546875" style="7" customWidth="1"/>
    <col min="8731" max="8731" width="8" style="7" customWidth="1"/>
    <col min="8732" max="8734" width="6.7109375" style="7" customWidth="1"/>
    <col min="8735" max="8960" width="9.140625" style="7"/>
    <col min="8961" max="8961" width="6.7109375" style="7" customWidth="1"/>
    <col min="8962" max="8962" width="26" style="7" customWidth="1"/>
    <col min="8963" max="8964" width="6.7109375" style="7" customWidth="1"/>
    <col min="8965" max="8965" width="10.42578125" style="7" customWidth="1"/>
    <col min="8966" max="8966" width="9.42578125" style="7" customWidth="1"/>
    <col min="8967" max="8967" width="10.42578125" style="7" customWidth="1"/>
    <col min="8968" max="8968" width="9.42578125" style="7" bestFit="1" customWidth="1"/>
    <col min="8969" max="8969" width="9.42578125" style="7" customWidth="1"/>
    <col min="8970" max="8971" width="10.5703125" style="7" customWidth="1"/>
    <col min="8972" max="8973" width="11.28515625" style="7" customWidth="1"/>
    <col min="8974" max="8974" width="9.42578125" style="7" customWidth="1"/>
    <col min="8975" max="8975" width="10" style="7" customWidth="1"/>
    <col min="8976" max="8976" width="10.7109375" style="7" customWidth="1"/>
    <col min="8977" max="8977" width="6.7109375" style="7" customWidth="1"/>
    <col min="8978" max="8978" width="9.140625" style="7"/>
    <col min="8979" max="8979" width="9.5703125" style="7" customWidth="1"/>
    <col min="8980" max="8980" width="9" style="7" customWidth="1"/>
    <col min="8981" max="8981" width="11.140625" style="7" customWidth="1"/>
    <col min="8982" max="8982" width="11.28515625" style="7" customWidth="1"/>
    <col min="8983" max="8983" width="10.42578125" style="7" customWidth="1"/>
    <col min="8984" max="8984" width="11.85546875" style="7" customWidth="1"/>
    <col min="8985" max="8985" width="11" style="7" customWidth="1"/>
    <col min="8986" max="8986" width="7.85546875" style="7" customWidth="1"/>
    <col min="8987" max="8987" width="8" style="7" customWidth="1"/>
    <col min="8988" max="8990" width="6.7109375" style="7" customWidth="1"/>
    <col min="8991" max="9216" width="9.140625" style="7"/>
    <col min="9217" max="9217" width="6.7109375" style="7" customWidth="1"/>
    <col min="9218" max="9218" width="26" style="7" customWidth="1"/>
    <col min="9219" max="9220" width="6.7109375" style="7" customWidth="1"/>
    <col min="9221" max="9221" width="10.42578125" style="7" customWidth="1"/>
    <col min="9222" max="9222" width="9.42578125" style="7" customWidth="1"/>
    <col min="9223" max="9223" width="10.42578125" style="7" customWidth="1"/>
    <col min="9224" max="9224" width="9.42578125" style="7" bestFit="1" customWidth="1"/>
    <col min="9225" max="9225" width="9.42578125" style="7" customWidth="1"/>
    <col min="9226" max="9227" width="10.5703125" style="7" customWidth="1"/>
    <col min="9228" max="9229" width="11.28515625" style="7" customWidth="1"/>
    <col min="9230" max="9230" width="9.42578125" style="7" customWidth="1"/>
    <col min="9231" max="9231" width="10" style="7" customWidth="1"/>
    <col min="9232" max="9232" width="10.7109375" style="7" customWidth="1"/>
    <col min="9233" max="9233" width="6.7109375" style="7" customWidth="1"/>
    <col min="9234" max="9234" width="9.140625" style="7"/>
    <col min="9235" max="9235" width="9.5703125" style="7" customWidth="1"/>
    <col min="9236" max="9236" width="9" style="7" customWidth="1"/>
    <col min="9237" max="9237" width="11.140625" style="7" customWidth="1"/>
    <col min="9238" max="9238" width="11.28515625" style="7" customWidth="1"/>
    <col min="9239" max="9239" width="10.42578125" style="7" customWidth="1"/>
    <col min="9240" max="9240" width="11.85546875" style="7" customWidth="1"/>
    <col min="9241" max="9241" width="11" style="7" customWidth="1"/>
    <col min="9242" max="9242" width="7.85546875" style="7" customWidth="1"/>
    <col min="9243" max="9243" width="8" style="7" customWidth="1"/>
    <col min="9244" max="9246" width="6.7109375" style="7" customWidth="1"/>
    <col min="9247" max="9472" width="9.140625" style="7"/>
    <col min="9473" max="9473" width="6.7109375" style="7" customWidth="1"/>
    <col min="9474" max="9474" width="26" style="7" customWidth="1"/>
    <col min="9475" max="9476" width="6.7109375" style="7" customWidth="1"/>
    <col min="9477" max="9477" width="10.42578125" style="7" customWidth="1"/>
    <col min="9478" max="9478" width="9.42578125" style="7" customWidth="1"/>
    <col min="9479" max="9479" width="10.42578125" style="7" customWidth="1"/>
    <col min="9480" max="9480" width="9.42578125" style="7" bestFit="1" customWidth="1"/>
    <col min="9481" max="9481" width="9.42578125" style="7" customWidth="1"/>
    <col min="9482" max="9483" width="10.5703125" style="7" customWidth="1"/>
    <col min="9484" max="9485" width="11.28515625" style="7" customWidth="1"/>
    <col min="9486" max="9486" width="9.42578125" style="7" customWidth="1"/>
    <col min="9487" max="9487" width="10" style="7" customWidth="1"/>
    <col min="9488" max="9488" width="10.7109375" style="7" customWidth="1"/>
    <col min="9489" max="9489" width="6.7109375" style="7" customWidth="1"/>
    <col min="9490" max="9490" width="9.140625" style="7"/>
    <col min="9491" max="9491" width="9.5703125" style="7" customWidth="1"/>
    <col min="9492" max="9492" width="9" style="7" customWidth="1"/>
    <col min="9493" max="9493" width="11.140625" style="7" customWidth="1"/>
    <col min="9494" max="9494" width="11.28515625" style="7" customWidth="1"/>
    <col min="9495" max="9495" width="10.42578125" style="7" customWidth="1"/>
    <col min="9496" max="9496" width="11.85546875" style="7" customWidth="1"/>
    <col min="9497" max="9497" width="11" style="7" customWidth="1"/>
    <col min="9498" max="9498" width="7.85546875" style="7" customWidth="1"/>
    <col min="9499" max="9499" width="8" style="7" customWidth="1"/>
    <col min="9500" max="9502" width="6.7109375" style="7" customWidth="1"/>
    <col min="9503" max="9728" width="9.140625" style="7"/>
    <col min="9729" max="9729" width="6.7109375" style="7" customWidth="1"/>
    <col min="9730" max="9730" width="26" style="7" customWidth="1"/>
    <col min="9731" max="9732" width="6.7109375" style="7" customWidth="1"/>
    <col min="9733" max="9733" width="10.42578125" style="7" customWidth="1"/>
    <col min="9734" max="9734" width="9.42578125" style="7" customWidth="1"/>
    <col min="9735" max="9735" width="10.42578125" style="7" customWidth="1"/>
    <col min="9736" max="9736" width="9.42578125" style="7" bestFit="1" customWidth="1"/>
    <col min="9737" max="9737" width="9.42578125" style="7" customWidth="1"/>
    <col min="9738" max="9739" width="10.5703125" style="7" customWidth="1"/>
    <col min="9740" max="9741" width="11.28515625" style="7" customWidth="1"/>
    <col min="9742" max="9742" width="9.42578125" style="7" customWidth="1"/>
    <col min="9743" max="9743" width="10" style="7" customWidth="1"/>
    <col min="9744" max="9744" width="10.7109375" style="7" customWidth="1"/>
    <col min="9745" max="9745" width="6.7109375" style="7" customWidth="1"/>
    <col min="9746" max="9746" width="9.140625" style="7"/>
    <col min="9747" max="9747" width="9.5703125" style="7" customWidth="1"/>
    <col min="9748" max="9748" width="9" style="7" customWidth="1"/>
    <col min="9749" max="9749" width="11.140625" style="7" customWidth="1"/>
    <col min="9750" max="9750" width="11.28515625" style="7" customWidth="1"/>
    <col min="9751" max="9751" width="10.42578125" style="7" customWidth="1"/>
    <col min="9752" max="9752" width="11.85546875" style="7" customWidth="1"/>
    <col min="9753" max="9753" width="11" style="7" customWidth="1"/>
    <col min="9754" max="9754" width="7.85546875" style="7" customWidth="1"/>
    <col min="9755" max="9755" width="8" style="7" customWidth="1"/>
    <col min="9756" max="9758" width="6.7109375" style="7" customWidth="1"/>
    <col min="9759" max="9984" width="9.140625" style="7"/>
    <col min="9985" max="9985" width="6.7109375" style="7" customWidth="1"/>
    <col min="9986" max="9986" width="26" style="7" customWidth="1"/>
    <col min="9987" max="9988" width="6.7109375" style="7" customWidth="1"/>
    <col min="9989" max="9989" width="10.42578125" style="7" customWidth="1"/>
    <col min="9990" max="9990" width="9.42578125" style="7" customWidth="1"/>
    <col min="9991" max="9991" width="10.42578125" style="7" customWidth="1"/>
    <col min="9992" max="9992" width="9.42578125" style="7" bestFit="1" customWidth="1"/>
    <col min="9993" max="9993" width="9.42578125" style="7" customWidth="1"/>
    <col min="9994" max="9995" width="10.5703125" style="7" customWidth="1"/>
    <col min="9996" max="9997" width="11.28515625" style="7" customWidth="1"/>
    <col min="9998" max="9998" width="9.42578125" style="7" customWidth="1"/>
    <col min="9999" max="9999" width="10" style="7" customWidth="1"/>
    <col min="10000" max="10000" width="10.7109375" style="7" customWidth="1"/>
    <col min="10001" max="10001" width="6.7109375" style="7" customWidth="1"/>
    <col min="10002" max="10002" width="9.140625" style="7"/>
    <col min="10003" max="10003" width="9.5703125" style="7" customWidth="1"/>
    <col min="10004" max="10004" width="9" style="7" customWidth="1"/>
    <col min="10005" max="10005" width="11.140625" style="7" customWidth="1"/>
    <col min="10006" max="10006" width="11.28515625" style="7" customWidth="1"/>
    <col min="10007" max="10007" width="10.42578125" style="7" customWidth="1"/>
    <col min="10008" max="10008" width="11.85546875" style="7" customWidth="1"/>
    <col min="10009" max="10009" width="11" style="7" customWidth="1"/>
    <col min="10010" max="10010" width="7.85546875" style="7" customWidth="1"/>
    <col min="10011" max="10011" width="8" style="7" customWidth="1"/>
    <col min="10012" max="10014" width="6.7109375" style="7" customWidth="1"/>
    <col min="10015" max="10240" width="9.140625" style="7"/>
    <col min="10241" max="10241" width="6.7109375" style="7" customWidth="1"/>
    <col min="10242" max="10242" width="26" style="7" customWidth="1"/>
    <col min="10243" max="10244" width="6.7109375" style="7" customWidth="1"/>
    <col min="10245" max="10245" width="10.42578125" style="7" customWidth="1"/>
    <col min="10246" max="10246" width="9.42578125" style="7" customWidth="1"/>
    <col min="10247" max="10247" width="10.42578125" style="7" customWidth="1"/>
    <col min="10248" max="10248" width="9.42578125" style="7" bestFit="1" customWidth="1"/>
    <col min="10249" max="10249" width="9.42578125" style="7" customWidth="1"/>
    <col min="10250" max="10251" width="10.5703125" style="7" customWidth="1"/>
    <col min="10252" max="10253" width="11.28515625" style="7" customWidth="1"/>
    <col min="10254" max="10254" width="9.42578125" style="7" customWidth="1"/>
    <col min="10255" max="10255" width="10" style="7" customWidth="1"/>
    <col min="10256" max="10256" width="10.7109375" style="7" customWidth="1"/>
    <col min="10257" max="10257" width="6.7109375" style="7" customWidth="1"/>
    <col min="10258" max="10258" width="9.140625" style="7"/>
    <col min="10259" max="10259" width="9.5703125" style="7" customWidth="1"/>
    <col min="10260" max="10260" width="9" style="7" customWidth="1"/>
    <col min="10261" max="10261" width="11.140625" style="7" customWidth="1"/>
    <col min="10262" max="10262" width="11.28515625" style="7" customWidth="1"/>
    <col min="10263" max="10263" width="10.42578125" style="7" customWidth="1"/>
    <col min="10264" max="10264" width="11.85546875" style="7" customWidth="1"/>
    <col min="10265" max="10265" width="11" style="7" customWidth="1"/>
    <col min="10266" max="10266" width="7.85546875" style="7" customWidth="1"/>
    <col min="10267" max="10267" width="8" style="7" customWidth="1"/>
    <col min="10268" max="10270" width="6.7109375" style="7" customWidth="1"/>
    <col min="10271" max="10496" width="9.140625" style="7"/>
    <col min="10497" max="10497" width="6.7109375" style="7" customWidth="1"/>
    <col min="10498" max="10498" width="26" style="7" customWidth="1"/>
    <col min="10499" max="10500" width="6.7109375" style="7" customWidth="1"/>
    <col min="10501" max="10501" width="10.42578125" style="7" customWidth="1"/>
    <col min="10502" max="10502" width="9.42578125" style="7" customWidth="1"/>
    <col min="10503" max="10503" width="10.42578125" style="7" customWidth="1"/>
    <col min="10504" max="10504" width="9.42578125" style="7" bestFit="1" customWidth="1"/>
    <col min="10505" max="10505" width="9.42578125" style="7" customWidth="1"/>
    <col min="10506" max="10507" width="10.5703125" style="7" customWidth="1"/>
    <col min="10508" max="10509" width="11.28515625" style="7" customWidth="1"/>
    <col min="10510" max="10510" width="9.42578125" style="7" customWidth="1"/>
    <col min="10511" max="10511" width="10" style="7" customWidth="1"/>
    <col min="10512" max="10512" width="10.7109375" style="7" customWidth="1"/>
    <col min="10513" max="10513" width="6.7109375" style="7" customWidth="1"/>
    <col min="10514" max="10514" width="9.140625" style="7"/>
    <col min="10515" max="10515" width="9.5703125" style="7" customWidth="1"/>
    <col min="10516" max="10516" width="9" style="7" customWidth="1"/>
    <col min="10517" max="10517" width="11.140625" style="7" customWidth="1"/>
    <col min="10518" max="10518" width="11.28515625" style="7" customWidth="1"/>
    <col min="10519" max="10519" width="10.42578125" style="7" customWidth="1"/>
    <col min="10520" max="10520" width="11.85546875" style="7" customWidth="1"/>
    <col min="10521" max="10521" width="11" style="7" customWidth="1"/>
    <col min="10522" max="10522" width="7.85546875" style="7" customWidth="1"/>
    <col min="10523" max="10523" width="8" style="7" customWidth="1"/>
    <col min="10524" max="10526" width="6.7109375" style="7" customWidth="1"/>
    <col min="10527" max="10752" width="9.140625" style="7"/>
    <col min="10753" max="10753" width="6.7109375" style="7" customWidth="1"/>
    <col min="10754" max="10754" width="26" style="7" customWidth="1"/>
    <col min="10755" max="10756" width="6.7109375" style="7" customWidth="1"/>
    <col min="10757" max="10757" width="10.42578125" style="7" customWidth="1"/>
    <col min="10758" max="10758" width="9.42578125" style="7" customWidth="1"/>
    <col min="10759" max="10759" width="10.42578125" style="7" customWidth="1"/>
    <col min="10760" max="10760" width="9.42578125" style="7" bestFit="1" customWidth="1"/>
    <col min="10761" max="10761" width="9.42578125" style="7" customWidth="1"/>
    <col min="10762" max="10763" width="10.5703125" style="7" customWidth="1"/>
    <col min="10764" max="10765" width="11.28515625" style="7" customWidth="1"/>
    <col min="10766" max="10766" width="9.42578125" style="7" customWidth="1"/>
    <col min="10767" max="10767" width="10" style="7" customWidth="1"/>
    <col min="10768" max="10768" width="10.7109375" style="7" customWidth="1"/>
    <col min="10769" max="10769" width="6.7109375" style="7" customWidth="1"/>
    <col min="10770" max="10770" width="9.140625" style="7"/>
    <col min="10771" max="10771" width="9.5703125" style="7" customWidth="1"/>
    <col min="10772" max="10772" width="9" style="7" customWidth="1"/>
    <col min="10773" max="10773" width="11.140625" style="7" customWidth="1"/>
    <col min="10774" max="10774" width="11.28515625" style="7" customWidth="1"/>
    <col min="10775" max="10775" width="10.42578125" style="7" customWidth="1"/>
    <col min="10776" max="10776" width="11.85546875" style="7" customWidth="1"/>
    <col min="10777" max="10777" width="11" style="7" customWidth="1"/>
    <col min="10778" max="10778" width="7.85546875" style="7" customWidth="1"/>
    <col min="10779" max="10779" width="8" style="7" customWidth="1"/>
    <col min="10780" max="10782" width="6.7109375" style="7" customWidth="1"/>
    <col min="10783" max="11008" width="9.140625" style="7"/>
    <col min="11009" max="11009" width="6.7109375" style="7" customWidth="1"/>
    <col min="11010" max="11010" width="26" style="7" customWidth="1"/>
    <col min="11011" max="11012" width="6.7109375" style="7" customWidth="1"/>
    <col min="11013" max="11013" width="10.42578125" style="7" customWidth="1"/>
    <col min="11014" max="11014" width="9.42578125" style="7" customWidth="1"/>
    <col min="11015" max="11015" width="10.42578125" style="7" customWidth="1"/>
    <col min="11016" max="11016" width="9.42578125" style="7" bestFit="1" customWidth="1"/>
    <col min="11017" max="11017" width="9.42578125" style="7" customWidth="1"/>
    <col min="11018" max="11019" width="10.5703125" style="7" customWidth="1"/>
    <col min="11020" max="11021" width="11.28515625" style="7" customWidth="1"/>
    <col min="11022" max="11022" width="9.42578125" style="7" customWidth="1"/>
    <col min="11023" max="11023" width="10" style="7" customWidth="1"/>
    <col min="11024" max="11024" width="10.7109375" style="7" customWidth="1"/>
    <col min="11025" max="11025" width="6.7109375" style="7" customWidth="1"/>
    <col min="11026" max="11026" width="9.140625" style="7"/>
    <col min="11027" max="11027" width="9.5703125" style="7" customWidth="1"/>
    <col min="11028" max="11028" width="9" style="7" customWidth="1"/>
    <col min="11029" max="11029" width="11.140625" style="7" customWidth="1"/>
    <col min="11030" max="11030" width="11.28515625" style="7" customWidth="1"/>
    <col min="11031" max="11031" width="10.42578125" style="7" customWidth="1"/>
    <col min="11032" max="11032" width="11.85546875" style="7" customWidth="1"/>
    <col min="11033" max="11033" width="11" style="7" customWidth="1"/>
    <col min="11034" max="11034" width="7.85546875" style="7" customWidth="1"/>
    <col min="11035" max="11035" width="8" style="7" customWidth="1"/>
    <col min="11036" max="11038" width="6.7109375" style="7" customWidth="1"/>
    <col min="11039" max="11264" width="9.140625" style="7"/>
    <col min="11265" max="11265" width="6.7109375" style="7" customWidth="1"/>
    <col min="11266" max="11266" width="26" style="7" customWidth="1"/>
    <col min="11267" max="11268" width="6.7109375" style="7" customWidth="1"/>
    <col min="11269" max="11269" width="10.42578125" style="7" customWidth="1"/>
    <col min="11270" max="11270" width="9.42578125" style="7" customWidth="1"/>
    <col min="11271" max="11271" width="10.42578125" style="7" customWidth="1"/>
    <col min="11272" max="11272" width="9.42578125" style="7" bestFit="1" customWidth="1"/>
    <col min="11273" max="11273" width="9.42578125" style="7" customWidth="1"/>
    <col min="11274" max="11275" width="10.5703125" style="7" customWidth="1"/>
    <col min="11276" max="11277" width="11.28515625" style="7" customWidth="1"/>
    <col min="11278" max="11278" width="9.42578125" style="7" customWidth="1"/>
    <col min="11279" max="11279" width="10" style="7" customWidth="1"/>
    <col min="11280" max="11280" width="10.7109375" style="7" customWidth="1"/>
    <col min="11281" max="11281" width="6.7109375" style="7" customWidth="1"/>
    <col min="11282" max="11282" width="9.140625" style="7"/>
    <col min="11283" max="11283" width="9.5703125" style="7" customWidth="1"/>
    <col min="11284" max="11284" width="9" style="7" customWidth="1"/>
    <col min="11285" max="11285" width="11.140625" style="7" customWidth="1"/>
    <col min="11286" max="11286" width="11.28515625" style="7" customWidth="1"/>
    <col min="11287" max="11287" width="10.42578125" style="7" customWidth="1"/>
    <col min="11288" max="11288" width="11.85546875" style="7" customWidth="1"/>
    <col min="11289" max="11289" width="11" style="7" customWidth="1"/>
    <col min="11290" max="11290" width="7.85546875" style="7" customWidth="1"/>
    <col min="11291" max="11291" width="8" style="7" customWidth="1"/>
    <col min="11292" max="11294" width="6.7109375" style="7" customWidth="1"/>
    <col min="11295" max="11520" width="9.140625" style="7"/>
    <col min="11521" max="11521" width="6.7109375" style="7" customWidth="1"/>
    <col min="11522" max="11522" width="26" style="7" customWidth="1"/>
    <col min="11523" max="11524" width="6.7109375" style="7" customWidth="1"/>
    <col min="11525" max="11525" width="10.42578125" style="7" customWidth="1"/>
    <col min="11526" max="11526" width="9.42578125" style="7" customWidth="1"/>
    <col min="11527" max="11527" width="10.42578125" style="7" customWidth="1"/>
    <col min="11528" max="11528" width="9.42578125" style="7" bestFit="1" customWidth="1"/>
    <col min="11529" max="11529" width="9.42578125" style="7" customWidth="1"/>
    <col min="11530" max="11531" width="10.5703125" style="7" customWidth="1"/>
    <col min="11532" max="11533" width="11.28515625" style="7" customWidth="1"/>
    <col min="11534" max="11534" width="9.42578125" style="7" customWidth="1"/>
    <col min="11535" max="11535" width="10" style="7" customWidth="1"/>
    <col min="11536" max="11536" width="10.7109375" style="7" customWidth="1"/>
    <col min="11537" max="11537" width="6.7109375" style="7" customWidth="1"/>
    <col min="11538" max="11538" width="9.140625" style="7"/>
    <col min="11539" max="11539" width="9.5703125" style="7" customWidth="1"/>
    <col min="11540" max="11540" width="9" style="7" customWidth="1"/>
    <col min="11541" max="11541" width="11.140625" style="7" customWidth="1"/>
    <col min="11542" max="11542" width="11.28515625" style="7" customWidth="1"/>
    <col min="11543" max="11543" width="10.42578125" style="7" customWidth="1"/>
    <col min="11544" max="11544" width="11.85546875" style="7" customWidth="1"/>
    <col min="11545" max="11545" width="11" style="7" customWidth="1"/>
    <col min="11546" max="11546" width="7.85546875" style="7" customWidth="1"/>
    <col min="11547" max="11547" width="8" style="7" customWidth="1"/>
    <col min="11548" max="11550" width="6.7109375" style="7" customWidth="1"/>
    <col min="11551" max="11776" width="9.140625" style="7"/>
    <col min="11777" max="11777" width="6.7109375" style="7" customWidth="1"/>
    <col min="11778" max="11778" width="26" style="7" customWidth="1"/>
    <col min="11779" max="11780" width="6.7109375" style="7" customWidth="1"/>
    <col min="11781" max="11781" width="10.42578125" style="7" customWidth="1"/>
    <col min="11782" max="11782" width="9.42578125" style="7" customWidth="1"/>
    <col min="11783" max="11783" width="10.42578125" style="7" customWidth="1"/>
    <col min="11784" max="11784" width="9.42578125" style="7" bestFit="1" customWidth="1"/>
    <col min="11785" max="11785" width="9.42578125" style="7" customWidth="1"/>
    <col min="11786" max="11787" width="10.5703125" style="7" customWidth="1"/>
    <col min="11788" max="11789" width="11.28515625" style="7" customWidth="1"/>
    <col min="11790" max="11790" width="9.42578125" style="7" customWidth="1"/>
    <col min="11791" max="11791" width="10" style="7" customWidth="1"/>
    <col min="11792" max="11792" width="10.7109375" style="7" customWidth="1"/>
    <col min="11793" max="11793" width="6.7109375" style="7" customWidth="1"/>
    <col min="11794" max="11794" width="9.140625" style="7"/>
    <col min="11795" max="11795" width="9.5703125" style="7" customWidth="1"/>
    <col min="11796" max="11796" width="9" style="7" customWidth="1"/>
    <col min="11797" max="11797" width="11.140625" style="7" customWidth="1"/>
    <col min="11798" max="11798" width="11.28515625" style="7" customWidth="1"/>
    <col min="11799" max="11799" width="10.42578125" style="7" customWidth="1"/>
    <col min="11800" max="11800" width="11.85546875" style="7" customWidth="1"/>
    <col min="11801" max="11801" width="11" style="7" customWidth="1"/>
    <col min="11802" max="11802" width="7.85546875" style="7" customWidth="1"/>
    <col min="11803" max="11803" width="8" style="7" customWidth="1"/>
    <col min="11804" max="11806" width="6.7109375" style="7" customWidth="1"/>
    <col min="11807" max="12032" width="9.140625" style="7"/>
    <col min="12033" max="12033" width="6.7109375" style="7" customWidth="1"/>
    <col min="12034" max="12034" width="26" style="7" customWidth="1"/>
    <col min="12035" max="12036" width="6.7109375" style="7" customWidth="1"/>
    <col min="12037" max="12037" width="10.42578125" style="7" customWidth="1"/>
    <col min="12038" max="12038" width="9.42578125" style="7" customWidth="1"/>
    <col min="12039" max="12039" width="10.42578125" style="7" customWidth="1"/>
    <col min="12040" max="12040" width="9.42578125" style="7" bestFit="1" customWidth="1"/>
    <col min="12041" max="12041" width="9.42578125" style="7" customWidth="1"/>
    <col min="12042" max="12043" width="10.5703125" style="7" customWidth="1"/>
    <col min="12044" max="12045" width="11.28515625" style="7" customWidth="1"/>
    <col min="12046" max="12046" width="9.42578125" style="7" customWidth="1"/>
    <col min="12047" max="12047" width="10" style="7" customWidth="1"/>
    <col min="12048" max="12048" width="10.7109375" style="7" customWidth="1"/>
    <col min="12049" max="12049" width="6.7109375" style="7" customWidth="1"/>
    <col min="12050" max="12050" width="9.140625" style="7"/>
    <col min="12051" max="12051" width="9.5703125" style="7" customWidth="1"/>
    <col min="12052" max="12052" width="9" style="7" customWidth="1"/>
    <col min="12053" max="12053" width="11.140625" style="7" customWidth="1"/>
    <col min="12054" max="12054" width="11.28515625" style="7" customWidth="1"/>
    <col min="12055" max="12055" width="10.42578125" style="7" customWidth="1"/>
    <col min="12056" max="12056" width="11.85546875" style="7" customWidth="1"/>
    <col min="12057" max="12057" width="11" style="7" customWidth="1"/>
    <col min="12058" max="12058" width="7.85546875" style="7" customWidth="1"/>
    <col min="12059" max="12059" width="8" style="7" customWidth="1"/>
    <col min="12060" max="12062" width="6.7109375" style="7" customWidth="1"/>
    <col min="12063" max="12288" width="9.140625" style="7"/>
    <col min="12289" max="12289" width="6.7109375" style="7" customWidth="1"/>
    <col min="12290" max="12290" width="26" style="7" customWidth="1"/>
    <col min="12291" max="12292" width="6.7109375" style="7" customWidth="1"/>
    <col min="12293" max="12293" width="10.42578125" style="7" customWidth="1"/>
    <col min="12294" max="12294" width="9.42578125" style="7" customWidth="1"/>
    <col min="12295" max="12295" width="10.42578125" style="7" customWidth="1"/>
    <col min="12296" max="12296" width="9.42578125" style="7" bestFit="1" customWidth="1"/>
    <col min="12297" max="12297" width="9.42578125" style="7" customWidth="1"/>
    <col min="12298" max="12299" width="10.5703125" style="7" customWidth="1"/>
    <col min="12300" max="12301" width="11.28515625" style="7" customWidth="1"/>
    <col min="12302" max="12302" width="9.42578125" style="7" customWidth="1"/>
    <col min="12303" max="12303" width="10" style="7" customWidth="1"/>
    <col min="12304" max="12304" width="10.7109375" style="7" customWidth="1"/>
    <col min="12305" max="12305" width="6.7109375" style="7" customWidth="1"/>
    <col min="12306" max="12306" width="9.140625" style="7"/>
    <col min="12307" max="12307" width="9.5703125" style="7" customWidth="1"/>
    <col min="12308" max="12308" width="9" style="7" customWidth="1"/>
    <col min="12309" max="12309" width="11.140625" style="7" customWidth="1"/>
    <col min="12310" max="12310" width="11.28515625" style="7" customWidth="1"/>
    <col min="12311" max="12311" width="10.42578125" style="7" customWidth="1"/>
    <col min="12312" max="12312" width="11.85546875" style="7" customWidth="1"/>
    <col min="12313" max="12313" width="11" style="7" customWidth="1"/>
    <col min="12314" max="12314" width="7.85546875" style="7" customWidth="1"/>
    <col min="12315" max="12315" width="8" style="7" customWidth="1"/>
    <col min="12316" max="12318" width="6.7109375" style="7" customWidth="1"/>
    <col min="12319" max="12544" width="9.140625" style="7"/>
    <col min="12545" max="12545" width="6.7109375" style="7" customWidth="1"/>
    <col min="12546" max="12546" width="26" style="7" customWidth="1"/>
    <col min="12547" max="12548" width="6.7109375" style="7" customWidth="1"/>
    <col min="12549" max="12549" width="10.42578125" style="7" customWidth="1"/>
    <col min="12550" max="12550" width="9.42578125" style="7" customWidth="1"/>
    <col min="12551" max="12551" width="10.42578125" style="7" customWidth="1"/>
    <col min="12552" max="12552" width="9.42578125" style="7" bestFit="1" customWidth="1"/>
    <col min="12553" max="12553" width="9.42578125" style="7" customWidth="1"/>
    <col min="12554" max="12555" width="10.5703125" style="7" customWidth="1"/>
    <col min="12556" max="12557" width="11.28515625" style="7" customWidth="1"/>
    <col min="12558" max="12558" width="9.42578125" style="7" customWidth="1"/>
    <col min="12559" max="12559" width="10" style="7" customWidth="1"/>
    <col min="12560" max="12560" width="10.7109375" style="7" customWidth="1"/>
    <col min="12561" max="12561" width="6.7109375" style="7" customWidth="1"/>
    <col min="12562" max="12562" width="9.140625" style="7"/>
    <col min="12563" max="12563" width="9.5703125" style="7" customWidth="1"/>
    <col min="12564" max="12564" width="9" style="7" customWidth="1"/>
    <col min="12565" max="12565" width="11.140625" style="7" customWidth="1"/>
    <col min="12566" max="12566" width="11.28515625" style="7" customWidth="1"/>
    <col min="12567" max="12567" width="10.42578125" style="7" customWidth="1"/>
    <col min="12568" max="12568" width="11.85546875" style="7" customWidth="1"/>
    <col min="12569" max="12569" width="11" style="7" customWidth="1"/>
    <col min="12570" max="12570" width="7.85546875" style="7" customWidth="1"/>
    <col min="12571" max="12571" width="8" style="7" customWidth="1"/>
    <col min="12572" max="12574" width="6.7109375" style="7" customWidth="1"/>
    <col min="12575" max="12800" width="9.140625" style="7"/>
    <col min="12801" max="12801" width="6.7109375" style="7" customWidth="1"/>
    <col min="12802" max="12802" width="26" style="7" customWidth="1"/>
    <col min="12803" max="12804" width="6.7109375" style="7" customWidth="1"/>
    <col min="12805" max="12805" width="10.42578125" style="7" customWidth="1"/>
    <col min="12806" max="12806" width="9.42578125" style="7" customWidth="1"/>
    <col min="12807" max="12807" width="10.42578125" style="7" customWidth="1"/>
    <col min="12808" max="12808" width="9.42578125" style="7" bestFit="1" customWidth="1"/>
    <col min="12809" max="12809" width="9.42578125" style="7" customWidth="1"/>
    <col min="12810" max="12811" width="10.5703125" style="7" customWidth="1"/>
    <col min="12812" max="12813" width="11.28515625" style="7" customWidth="1"/>
    <col min="12814" max="12814" width="9.42578125" style="7" customWidth="1"/>
    <col min="12815" max="12815" width="10" style="7" customWidth="1"/>
    <col min="12816" max="12816" width="10.7109375" style="7" customWidth="1"/>
    <col min="12817" max="12817" width="6.7109375" style="7" customWidth="1"/>
    <col min="12818" max="12818" width="9.140625" style="7"/>
    <col min="12819" max="12819" width="9.5703125" style="7" customWidth="1"/>
    <col min="12820" max="12820" width="9" style="7" customWidth="1"/>
    <col min="12821" max="12821" width="11.140625" style="7" customWidth="1"/>
    <col min="12822" max="12822" width="11.28515625" style="7" customWidth="1"/>
    <col min="12823" max="12823" width="10.42578125" style="7" customWidth="1"/>
    <col min="12824" max="12824" width="11.85546875" style="7" customWidth="1"/>
    <col min="12825" max="12825" width="11" style="7" customWidth="1"/>
    <col min="12826" max="12826" width="7.85546875" style="7" customWidth="1"/>
    <col min="12827" max="12827" width="8" style="7" customWidth="1"/>
    <col min="12828" max="12830" width="6.7109375" style="7" customWidth="1"/>
    <col min="12831" max="13056" width="9.140625" style="7"/>
    <col min="13057" max="13057" width="6.7109375" style="7" customWidth="1"/>
    <col min="13058" max="13058" width="26" style="7" customWidth="1"/>
    <col min="13059" max="13060" width="6.7109375" style="7" customWidth="1"/>
    <col min="13061" max="13061" width="10.42578125" style="7" customWidth="1"/>
    <col min="13062" max="13062" width="9.42578125" style="7" customWidth="1"/>
    <col min="13063" max="13063" width="10.42578125" style="7" customWidth="1"/>
    <col min="13064" max="13064" width="9.42578125" style="7" bestFit="1" customWidth="1"/>
    <col min="13065" max="13065" width="9.42578125" style="7" customWidth="1"/>
    <col min="13066" max="13067" width="10.5703125" style="7" customWidth="1"/>
    <col min="13068" max="13069" width="11.28515625" style="7" customWidth="1"/>
    <col min="13070" max="13070" width="9.42578125" style="7" customWidth="1"/>
    <col min="13071" max="13071" width="10" style="7" customWidth="1"/>
    <col min="13072" max="13072" width="10.7109375" style="7" customWidth="1"/>
    <col min="13073" max="13073" width="6.7109375" style="7" customWidth="1"/>
    <col min="13074" max="13074" width="9.140625" style="7"/>
    <col min="13075" max="13075" width="9.5703125" style="7" customWidth="1"/>
    <col min="13076" max="13076" width="9" style="7" customWidth="1"/>
    <col min="13077" max="13077" width="11.140625" style="7" customWidth="1"/>
    <col min="13078" max="13078" width="11.28515625" style="7" customWidth="1"/>
    <col min="13079" max="13079" width="10.42578125" style="7" customWidth="1"/>
    <col min="13080" max="13080" width="11.85546875" style="7" customWidth="1"/>
    <col min="13081" max="13081" width="11" style="7" customWidth="1"/>
    <col min="13082" max="13082" width="7.85546875" style="7" customWidth="1"/>
    <col min="13083" max="13083" width="8" style="7" customWidth="1"/>
    <col min="13084" max="13086" width="6.7109375" style="7" customWidth="1"/>
    <col min="13087" max="13312" width="9.140625" style="7"/>
    <col min="13313" max="13313" width="6.7109375" style="7" customWidth="1"/>
    <col min="13314" max="13314" width="26" style="7" customWidth="1"/>
    <col min="13315" max="13316" width="6.7109375" style="7" customWidth="1"/>
    <col min="13317" max="13317" width="10.42578125" style="7" customWidth="1"/>
    <col min="13318" max="13318" width="9.42578125" style="7" customWidth="1"/>
    <col min="13319" max="13319" width="10.42578125" style="7" customWidth="1"/>
    <col min="13320" max="13320" width="9.42578125" style="7" bestFit="1" customWidth="1"/>
    <col min="13321" max="13321" width="9.42578125" style="7" customWidth="1"/>
    <col min="13322" max="13323" width="10.5703125" style="7" customWidth="1"/>
    <col min="13324" max="13325" width="11.28515625" style="7" customWidth="1"/>
    <col min="13326" max="13326" width="9.42578125" style="7" customWidth="1"/>
    <col min="13327" max="13327" width="10" style="7" customWidth="1"/>
    <col min="13328" max="13328" width="10.7109375" style="7" customWidth="1"/>
    <col min="13329" max="13329" width="6.7109375" style="7" customWidth="1"/>
    <col min="13330" max="13330" width="9.140625" style="7"/>
    <col min="13331" max="13331" width="9.5703125" style="7" customWidth="1"/>
    <col min="13332" max="13332" width="9" style="7" customWidth="1"/>
    <col min="13333" max="13333" width="11.140625" style="7" customWidth="1"/>
    <col min="13334" max="13334" width="11.28515625" style="7" customWidth="1"/>
    <col min="13335" max="13335" width="10.42578125" style="7" customWidth="1"/>
    <col min="13336" max="13336" width="11.85546875" style="7" customWidth="1"/>
    <col min="13337" max="13337" width="11" style="7" customWidth="1"/>
    <col min="13338" max="13338" width="7.85546875" style="7" customWidth="1"/>
    <col min="13339" max="13339" width="8" style="7" customWidth="1"/>
    <col min="13340" max="13342" width="6.7109375" style="7" customWidth="1"/>
    <col min="13343" max="13568" width="9.140625" style="7"/>
    <col min="13569" max="13569" width="6.7109375" style="7" customWidth="1"/>
    <col min="13570" max="13570" width="26" style="7" customWidth="1"/>
    <col min="13571" max="13572" width="6.7109375" style="7" customWidth="1"/>
    <col min="13573" max="13573" width="10.42578125" style="7" customWidth="1"/>
    <col min="13574" max="13574" width="9.42578125" style="7" customWidth="1"/>
    <col min="13575" max="13575" width="10.42578125" style="7" customWidth="1"/>
    <col min="13576" max="13576" width="9.42578125" style="7" bestFit="1" customWidth="1"/>
    <col min="13577" max="13577" width="9.42578125" style="7" customWidth="1"/>
    <col min="13578" max="13579" width="10.5703125" style="7" customWidth="1"/>
    <col min="13580" max="13581" width="11.28515625" style="7" customWidth="1"/>
    <col min="13582" max="13582" width="9.42578125" style="7" customWidth="1"/>
    <col min="13583" max="13583" width="10" style="7" customWidth="1"/>
    <col min="13584" max="13584" width="10.7109375" style="7" customWidth="1"/>
    <col min="13585" max="13585" width="6.7109375" style="7" customWidth="1"/>
    <col min="13586" max="13586" width="9.140625" style="7"/>
    <col min="13587" max="13587" width="9.5703125" style="7" customWidth="1"/>
    <col min="13588" max="13588" width="9" style="7" customWidth="1"/>
    <col min="13589" max="13589" width="11.140625" style="7" customWidth="1"/>
    <col min="13590" max="13590" width="11.28515625" style="7" customWidth="1"/>
    <col min="13591" max="13591" width="10.42578125" style="7" customWidth="1"/>
    <col min="13592" max="13592" width="11.85546875" style="7" customWidth="1"/>
    <col min="13593" max="13593" width="11" style="7" customWidth="1"/>
    <col min="13594" max="13594" width="7.85546875" style="7" customWidth="1"/>
    <col min="13595" max="13595" width="8" style="7" customWidth="1"/>
    <col min="13596" max="13598" width="6.7109375" style="7" customWidth="1"/>
    <col min="13599" max="13824" width="9.140625" style="7"/>
    <col min="13825" max="13825" width="6.7109375" style="7" customWidth="1"/>
    <col min="13826" max="13826" width="26" style="7" customWidth="1"/>
    <col min="13827" max="13828" width="6.7109375" style="7" customWidth="1"/>
    <col min="13829" max="13829" width="10.42578125" style="7" customWidth="1"/>
    <col min="13830" max="13830" width="9.42578125" style="7" customWidth="1"/>
    <col min="13831" max="13831" width="10.42578125" style="7" customWidth="1"/>
    <col min="13832" max="13832" width="9.42578125" style="7" bestFit="1" customWidth="1"/>
    <col min="13833" max="13833" width="9.42578125" style="7" customWidth="1"/>
    <col min="13834" max="13835" width="10.5703125" style="7" customWidth="1"/>
    <col min="13836" max="13837" width="11.28515625" style="7" customWidth="1"/>
    <col min="13838" max="13838" width="9.42578125" style="7" customWidth="1"/>
    <col min="13839" max="13839" width="10" style="7" customWidth="1"/>
    <col min="13840" max="13840" width="10.7109375" style="7" customWidth="1"/>
    <col min="13841" max="13841" width="6.7109375" style="7" customWidth="1"/>
    <col min="13842" max="13842" width="9.140625" style="7"/>
    <col min="13843" max="13843" width="9.5703125" style="7" customWidth="1"/>
    <col min="13844" max="13844" width="9" style="7" customWidth="1"/>
    <col min="13845" max="13845" width="11.140625" style="7" customWidth="1"/>
    <col min="13846" max="13846" width="11.28515625" style="7" customWidth="1"/>
    <col min="13847" max="13847" width="10.42578125" style="7" customWidth="1"/>
    <col min="13848" max="13848" width="11.85546875" style="7" customWidth="1"/>
    <col min="13849" max="13849" width="11" style="7" customWidth="1"/>
    <col min="13850" max="13850" width="7.85546875" style="7" customWidth="1"/>
    <col min="13851" max="13851" width="8" style="7" customWidth="1"/>
    <col min="13852" max="13854" width="6.7109375" style="7" customWidth="1"/>
    <col min="13855" max="14080" width="9.140625" style="7"/>
    <col min="14081" max="14081" width="6.7109375" style="7" customWidth="1"/>
    <col min="14082" max="14082" width="26" style="7" customWidth="1"/>
    <col min="14083" max="14084" width="6.7109375" style="7" customWidth="1"/>
    <col min="14085" max="14085" width="10.42578125" style="7" customWidth="1"/>
    <col min="14086" max="14086" width="9.42578125" style="7" customWidth="1"/>
    <col min="14087" max="14087" width="10.42578125" style="7" customWidth="1"/>
    <col min="14088" max="14088" width="9.42578125" style="7" bestFit="1" customWidth="1"/>
    <col min="14089" max="14089" width="9.42578125" style="7" customWidth="1"/>
    <col min="14090" max="14091" width="10.5703125" style="7" customWidth="1"/>
    <col min="14092" max="14093" width="11.28515625" style="7" customWidth="1"/>
    <col min="14094" max="14094" width="9.42578125" style="7" customWidth="1"/>
    <col min="14095" max="14095" width="10" style="7" customWidth="1"/>
    <col min="14096" max="14096" width="10.7109375" style="7" customWidth="1"/>
    <col min="14097" max="14097" width="6.7109375" style="7" customWidth="1"/>
    <col min="14098" max="14098" width="9.140625" style="7"/>
    <col min="14099" max="14099" width="9.5703125" style="7" customWidth="1"/>
    <col min="14100" max="14100" width="9" style="7" customWidth="1"/>
    <col min="14101" max="14101" width="11.140625" style="7" customWidth="1"/>
    <col min="14102" max="14102" width="11.28515625" style="7" customWidth="1"/>
    <col min="14103" max="14103" width="10.42578125" style="7" customWidth="1"/>
    <col min="14104" max="14104" width="11.85546875" style="7" customWidth="1"/>
    <col min="14105" max="14105" width="11" style="7" customWidth="1"/>
    <col min="14106" max="14106" width="7.85546875" style="7" customWidth="1"/>
    <col min="14107" max="14107" width="8" style="7" customWidth="1"/>
    <col min="14108" max="14110" width="6.7109375" style="7" customWidth="1"/>
    <col min="14111" max="14336" width="9.140625" style="7"/>
    <col min="14337" max="14337" width="6.7109375" style="7" customWidth="1"/>
    <col min="14338" max="14338" width="26" style="7" customWidth="1"/>
    <col min="14339" max="14340" width="6.7109375" style="7" customWidth="1"/>
    <col min="14341" max="14341" width="10.42578125" style="7" customWidth="1"/>
    <col min="14342" max="14342" width="9.42578125" style="7" customWidth="1"/>
    <col min="14343" max="14343" width="10.42578125" style="7" customWidth="1"/>
    <col min="14344" max="14344" width="9.42578125" style="7" bestFit="1" customWidth="1"/>
    <col min="14345" max="14345" width="9.42578125" style="7" customWidth="1"/>
    <col min="14346" max="14347" width="10.5703125" style="7" customWidth="1"/>
    <col min="14348" max="14349" width="11.28515625" style="7" customWidth="1"/>
    <col min="14350" max="14350" width="9.42578125" style="7" customWidth="1"/>
    <col min="14351" max="14351" width="10" style="7" customWidth="1"/>
    <col min="14352" max="14352" width="10.7109375" style="7" customWidth="1"/>
    <col min="14353" max="14353" width="6.7109375" style="7" customWidth="1"/>
    <col min="14354" max="14354" width="9.140625" style="7"/>
    <col min="14355" max="14355" width="9.5703125" style="7" customWidth="1"/>
    <col min="14356" max="14356" width="9" style="7" customWidth="1"/>
    <col min="14357" max="14357" width="11.140625" style="7" customWidth="1"/>
    <col min="14358" max="14358" width="11.28515625" style="7" customWidth="1"/>
    <col min="14359" max="14359" width="10.42578125" style="7" customWidth="1"/>
    <col min="14360" max="14360" width="11.85546875" style="7" customWidth="1"/>
    <col min="14361" max="14361" width="11" style="7" customWidth="1"/>
    <col min="14362" max="14362" width="7.85546875" style="7" customWidth="1"/>
    <col min="14363" max="14363" width="8" style="7" customWidth="1"/>
    <col min="14364" max="14366" width="6.7109375" style="7" customWidth="1"/>
    <col min="14367" max="14592" width="9.140625" style="7"/>
    <col min="14593" max="14593" width="6.7109375" style="7" customWidth="1"/>
    <col min="14594" max="14594" width="26" style="7" customWidth="1"/>
    <col min="14595" max="14596" width="6.7109375" style="7" customWidth="1"/>
    <col min="14597" max="14597" width="10.42578125" style="7" customWidth="1"/>
    <col min="14598" max="14598" width="9.42578125" style="7" customWidth="1"/>
    <col min="14599" max="14599" width="10.42578125" style="7" customWidth="1"/>
    <col min="14600" max="14600" width="9.42578125" style="7" bestFit="1" customWidth="1"/>
    <col min="14601" max="14601" width="9.42578125" style="7" customWidth="1"/>
    <col min="14602" max="14603" width="10.5703125" style="7" customWidth="1"/>
    <col min="14604" max="14605" width="11.28515625" style="7" customWidth="1"/>
    <col min="14606" max="14606" width="9.42578125" style="7" customWidth="1"/>
    <col min="14607" max="14607" width="10" style="7" customWidth="1"/>
    <col min="14608" max="14608" width="10.7109375" style="7" customWidth="1"/>
    <col min="14609" max="14609" width="6.7109375" style="7" customWidth="1"/>
    <col min="14610" max="14610" width="9.140625" style="7"/>
    <col min="14611" max="14611" width="9.5703125" style="7" customWidth="1"/>
    <col min="14612" max="14612" width="9" style="7" customWidth="1"/>
    <col min="14613" max="14613" width="11.140625" style="7" customWidth="1"/>
    <col min="14614" max="14614" width="11.28515625" style="7" customWidth="1"/>
    <col min="14615" max="14615" width="10.42578125" style="7" customWidth="1"/>
    <col min="14616" max="14616" width="11.85546875" style="7" customWidth="1"/>
    <col min="14617" max="14617" width="11" style="7" customWidth="1"/>
    <col min="14618" max="14618" width="7.85546875" style="7" customWidth="1"/>
    <col min="14619" max="14619" width="8" style="7" customWidth="1"/>
    <col min="14620" max="14622" width="6.7109375" style="7" customWidth="1"/>
    <col min="14623" max="14848" width="9.140625" style="7"/>
    <col min="14849" max="14849" width="6.7109375" style="7" customWidth="1"/>
    <col min="14850" max="14850" width="26" style="7" customWidth="1"/>
    <col min="14851" max="14852" width="6.7109375" style="7" customWidth="1"/>
    <col min="14853" max="14853" width="10.42578125" style="7" customWidth="1"/>
    <col min="14854" max="14854" width="9.42578125" style="7" customWidth="1"/>
    <col min="14855" max="14855" width="10.42578125" style="7" customWidth="1"/>
    <col min="14856" max="14856" width="9.42578125" style="7" bestFit="1" customWidth="1"/>
    <col min="14857" max="14857" width="9.42578125" style="7" customWidth="1"/>
    <col min="14858" max="14859" width="10.5703125" style="7" customWidth="1"/>
    <col min="14860" max="14861" width="11.28515625" style="7" customWidth="1"/>
    <col min="14862" max="14862" width="9.42578125" style="7" customWidth="1"/>
    <col min="14863" max="14863" width="10" style="7" customWidth="1"/>
    <col min="14864" max="14864" width="10.7109375" style="7" customWidth="1"/>
    <col min="14865" max="14865" width="6.7109375" style="7" customWidth="1"/>
    <col min="14866" max="14866" width="9.140625" style="7"/>
    <col min="14867" max="14867" width="9.5703125" style="7" customWidth="1"/>
    <col min="14868" max="14868" width="9" style="7" customWidth="1"/>
    <col min="14869" max="14869" width="11.140625" style="7" customWidth="1"/>
    <col min="14870" max="14870" width="11.28515625" style="7" customWidth="1"/>
    <col min="14871" max="14871" width="10.42578125" style="7" customWidth="1"/>
    <col min="14872" max="14872" width="11.85546875" style="7" customWidth="1"/>
    <col min="14873" max="14873" width="11" style="7" customWidth="1"/>
    <col min="14874" max="14874" width="7.85546875" style="7" customWidth="1"/>
    <col min="14875" max="14875" width="8" style="7" customWidth="1"/>
    <col min="14876" max="14878" width="6.7109375" style="7" customWidth="1"/>
    <col min="14879" max="15104" width="9.140625" style="7"/>
    <col min="15105" max="15105" width="6.7109375" style="7" customWidth="1"/>
    <col min="15106" max="15106" width="26" style="7" customWidth="1"/>
    <col min="15107" max="15108" width="6.7109375" style="7" customWidth="1"/>
    <col min="15109" max="15109" width="10.42578125" style="7" customWidth="1"/>
    <col min="15110" max="15110" width="9.42578125" style="7" customWidth="1"/>
    <col min="15111" max="15111" width="10.42578125" style="7" customWidth="1"/>
    <col min="15112" max="15112" width="9.42578125" style="7" bestFit="1" customWidth="1"/>
    <col min="15113" max="15113" width="9.42578125" style="7" customWidth="1"/>
    <col min="15114" max="15115" width="10.5703125" style="7" customWidth="1"/>
    <col min="15116" max="15117" width="11.28515625" style="7" customWidth="1"/>
    <col min="15118" max="15118" width="9.42578125" style="7" customWidth="1"/>
    <col min="15119" max="15119" width="10" style="7" customWidth="1"/>
    <col min="15120" max="15120" width="10.7109375" style="7" customWidth="1"/>
    <col min="15121" max="15121" width="6.7109375" style="7" customWidth="1"/>
    <col min="15122" max="15122" width="9.140625" style="7"/>
    <col min="15123" max="15123" width="9.5703125" style="7" customWidth="1"/>
    <col min="15124" max="15124" width="9" style="7" customWidth="1"/>
    <col min="15125" max="15125" width="11.140625" style="7" customWidth="1"/>
    <col min="15126" max="15126" width="11.28515625" style="7" customWidth="1"/>
    <col min="15127" max="15127" width="10.42578125" style="7" customWidth="1"/>
    <col min="15128" max="15128" width="11.85546875" style="7" customWidth="1"/>
    <col min="15129" max="15129" width="11" style="7" customWidth="1"/>
    <col min="15130" max="15130" width="7.85546875" style="7" customWidth="1"/>
    <col min="15131" max="15131" width="8" style="7" customWidth="1"/>
    <col min="15132" max="15134" width="6.7109375" style="7" customWidth="1"/>
    <col min="15135" max="15360" width="9.140625" style="7"/>
    <col min="15361" max="15361" width="6.7109375" style="7" customWidth="1"/>
    <col min="15362" max="15362" width="26" style="7" customWidth="1"/>
    <col min="15363" max="15364" width="6.7109375" style="7" customWidth="1"/>
    <col min="15365" max="15365" width="10.42578125" style="7" customWidth="1"/>
    <col min="15366" max="15366" width="9.42578125" style="7" customWidth="1"/>
    <col min="15367" max="15367" width="10.42578125" style="7" customWidth="1"/>
    <col min="15368" max="15368" width="9.42578125" style="7" bestFit="1" customWidth="1"/>
    <col min="15369" max="15369" width="9.42578125" style="7" customWidth="1"/>
    <col min="15370" max="15371" width="10.5703125" style="7" customWidth="1"/>
    <col min="15372" max="15373" width="11.28515625" style="7" customWidth="1"/>
    <col min="15374" max="15374" width="9.42578125" style="7" customWidth="1"/>
    <col min="15375" max="15375" width="10" style="7" customWidth="1"/>
    <col min="15376" max="15376" width="10.7109375" style="7" customWidth="1"/>
    <col min="15377" max="15377" width="6.7109375" style="7" customWidth="1"/>
    <col min="15378" max="15378" width="9.140625" style="7"/>
    <col min="15379" max="15379" width="9.5703125" style="7" customWidth="1"/>
    <col min="15380" max="15380" width="9" style="7" customWidth="1"/>
    <col min="15381" max="15381" width="11.140625" style="7" customWidth="1"/>
    <col min="15382" max="15382" width="11.28515625" style="7" customWidth="1"/>
    <col min="15383" max="15383" width="10.42578125" style="7" customWidth="1"/>
    <col min="15384" max="15384" width="11.85546875" style="7" customWidth="1"/>
    <col min="15385" max="15385" width="11" style="7" customWidth="1"/>
    <col min="15386" max="15386" width="7.85546875" style="7" customWidth="1"/>
    <col min="15387" max="15387" width="8" style="7" customWidth="1"/>
    <col min="15388" max="15390" width="6.7109375" style="7" customWidth="1"/>
    <col min="15391" max="15616" width="9.140625" style="7"/>
    <col min="15617" max="15617" width="6.7109375" style="7" customWidth="1"/>
    <col min="15618" max="15618" width="26" style="7" customWidth="1"/>
    <col min="15619" max="15620" width="6.7109375" style="7" customWidth="1"/>
    <col min="15621" max="15621" width="10.42578125" style="7" customWidth="1"/>
    <col min="15622" max="15622" width="9.42578125" style="7" customWidth="1"/>
    <col min="15623" max="15623" width="10.42578125" style="7" customWidth="1"/>
    <col min="15624" max="15624" width="9.42578125" style="7" bestFit="1" customWidth="1"/>
    <col min="15625" max="15625" width="9.42578125" style="7" customWidth="1"/>
    <col min="15626" max="15627" width="10.5703125" style="7" customWidth="1"/>
    <col min="15628" max="15629" width="11.28515625" style="7" customWidth="1"/>
    <col min="15630" max="15630" width="9.42578125" style="7" customWidth="1"/>
    <col min="15631" max="15631" width="10" style="7" customWidth="1"/>
    <col min="15632" max="15632" width="10.7109375" style="7" customWidth="1"/>
    <col min="15633" max="15633" width="6.7109375" style="7" customWidth="1"/>
    <col min="15634" max="15634" width="9.140625" style="7"/>
    <col min="15635" max="15635" width="9.5703125" style="7" customWidth="1"/>
    <col min="15636" max="15636" width="9" style="7" customWidth="1"/>
    <col min="15637" max="15637" width="11.140625" style="7" customWidth="1"/>
    <col min="15638" max="15638" width="11.28515625" style="7" customWidth="1"/>
    <col min="15639" max="15639" width="10.42578125" style="7" customWidth="1"/>
    <col min="15640" max="15640" width="11.85546875" style="7" customWidth="1"/>
    <col min="15641" max="15641" width="11" style="7" customWidth="1"/>
    <col min="15642" max="15642" width="7.85546875" style="7" customWidth="1"/>
    <col min="15643" max="15643" width="8" style="7" customWidth="1"/>
    <col min="15644" max="15646" width="6.7109375" style="7" customWidth="1"/>
    <col min="15647" max="15872" width="9.140625" style="7"/>
    <col min="15873" max="15873" width="6.7109375" style="7" customWidth="1"/>
    <col min="15874" max="15874" width="26" style="7" customWidth="1"/>
    <col min="15875" max="15876" width="6.7109375" style="7" customWidth="1"/>
    <col min="15877" max="15877" width="10.42578125" style="7" customWidth="1"/>
    <col min="15878" max="15878" width="9.42578125" style="7" customWidth="1"/>
    <col min="15879" max="15879" width="10.42578125" style="7" customWidth="1"/>
    <col min="15880" max="15880" width="9.42578125" style="7" bestFit="1" customWidth="1"/>
    <col min="15881" max="15881" width="9.42578125" style="7" customWidth="1"/>
    <col min="15882" max="15883" width="10.5703125" style="7" customWidth="1"/>
    <col min="15884" max="15885" width="11.28515625" style="7" customWidth="1"/>
    <col min="15886" max="15886" width="9.42578125" style="7" customWidth="1"/>
    <col min="15887" max="15887" width="10" style="7" customWidth="1"/>
    <col min="15888" max="15888" width="10.7109375" style="7" customWidth="1"/>
    <col min="15889" max="15889" width="6.7109375" style="7" customWidth="1"/>
    <col min="15890" max="15890" width="9.140625" style="7"/>
    <col min="15891" max="15891" width="9.5703125" style="7" customWidth="1"/>
    <col min="15892" max="15892" width="9" style="7" customWidth="1"/>
    <col min="15893" max="15893" width="11.140625" style="7" customWidth="1"/>
    <col min="15894" max="15894" width="11.28515625" style="7" customWidth="1"/>
    <col min="15895" max="15895" width="10.42578125" style="7" customWidth="1"/>
    <col min="15896" max="15896" width="11.85546875" style="7" customWidth="1"/>
    <col min="15897" max="15897" width="11" style="7" customWidth="1"/>
    <col min="15898" max="15898" width="7.85546875" style="7" customWidth="1"/>
    <col min="15899" max="15899" width="8" style="7" customWidth="1"/>
    <col min="15900" max="15902" width="6.7109375" style="7" customWidth="1"/>
    <col min="15903" max="16128" width="9.140625" style="7"/>
    <col min="16129" max="16129" width="6.7109375" style="7" customWidth="1"/>
    <col min="16130" max="16130" width="26" style="7" customWidth="1"/>
    <col min="16131" max="16132" width="6.7109375" style="7" customWidth="1"/>
    <col min="16133" max="16133" width="10.42578125" style="7" customWidth="1"/>
    <col min="16134" max="16134" width="9.42578125" style="7" customWidth="1"/>
    <col min="16135" max="16135" width="10.42578125" style="7" customWidth="1"/>
    <col min="16136" max="16136" width="9.42578125" style="7" bestFit="1" customWidth="1"/>
    <col min="16137" max="16137" width="9.42578125" style="7" customWidth="1"/>
    <col min="16138" max="16139" width="10.5703125" style="7" customWidth="1"/>
    <col min="16140" max="16141" width="11.28515625" style="7" customWidth="1"/>
    <col min="16142" max="16142" width="9.42578125" style="7" customWidth="1"/>
    <col min="16143" max="16143" width="10" style="7" customWidth="1"/>
    <col min="16144" max="16144" width="10.7109375" style="7" customWidth="1"/>
    <col min="16145" max="16145" width="6.7109375" style="7" customWidth="1"/>
    <col min="16146" max="16146" width="9.140625" style="7"/>
    <col min="16147" max="16147" width="9.5703125" style="7" customWidth="1"/>
    <col min="16148" max="16148" width="9" style="7" customWidth="1"/>
    <col min="16149" max="16149" width="11.140625" style="7" customWidth="1"/>
    <col min="16150" max="16150" width="11.28515625" style="7" customWidth="1"/>
    <col min="16151" max="16151" width="10.42578125" style="7" customWidth="1"/>
    <col min="16152" max="16152" width="11.85546875" style="7" customWidth="1"/>
    <col min="16153" max="16153" width="11" style="7" customWidth="1"/>
    <col min="16154" max="16154" width="7.85546875" style="7" customWidth="1"/>
    <col min="16155" max="16155" width="8" style="7" customWidth="1"/>
    <col min="16156" max="16158" width="6.7109375" style="7" customWidth="1"/>
    <col min="16159" max="16384" width="9.140625" style="7"/>
  </cols>
  <sheetData>
    <row r="1" spans="1:29" s="1" customFormat="1" ht="38.25" customHeight="1" x14ac:dyDescent="0.25">
      <c r="A1" s="101" t="s">
        <v>110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3"/>
    </row>
    <row r="2" spans="1:29" s="5" customFormat="1" ht="25.5" customHeight="1" x14ac:dyDescent="0.25">
      <c r="A2" s="104" t="s">
        <v>0</v>
      </c>
      <c r="B2" s="105" t="s">
        <v>1</v>
      </c>
      <c r="C2" s="105" t="s">
        <v>2</v>
      </c>
      <c r="D2" s="106" t="s">
        <v>3</v>
      </c>
      <c r="E2" s="105" t="s">
        <v>4</v>
      </c>
      <c r="F2" s="105"/>
      <c r="G2" s="105"/>
      <c r="H2" s="104" t="s">
        <v>5</v>
      </c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4">
        <v>10</v>
      </c>
      <c r="AA2" s="4"/>
    </row>
    <row r="3" spans="1:29" s="6" customFormat="1" ht="38.25" customHeight="1" x14ac:dyDescent="0.25">
      <c r="A3" s="104"/>
      <c r="B3" s="105"/>
      <c r="C3" s="105"/>
      <c r="D3" s="106"/>
      <c r="E3" s="105"/>
      <c r="F3" s="105"/>
      <c r="G3" s="105"/>
      <c r="H3" s="105" t="s">
        <v>6</v>
      </c>
      <c r="I3" s="105"/>
      <c r="J3" s="105"/>
      <c r="K3" s="105" t="s">
        <v>7</v>
      </c>
      <c r="L3" s="105"/>
      <c r="M3" s="105"/>
      <c r="N3" s="105" t="s">
        <v>8</v>
      </c>
      <c r="O3" s="105"/>
      <c r="P3" s="105"/>
      <c r="Q3" s="105" t="s">
        <v>9</v>
      </c>
      <c r="R3" s="105"/>
      <c r="S3" s="105"/>
      <c r="T3" s="105" t="s">
        <v>10</v>
      </c>
      <c r="U3" s="105"/>
      <c r="V3" s="105"/>
      <c r="W3" s="105" t="s">
        <v>11</v>
      </c>
      <c r="X3" s="105"/>
      <c r="Y3" s="105"/>
      <c r="Z3" s="2"/>
      <c r="AA3" s="2"/>
    </row>
    <row r="4" spans="1:29" s="6" customFormat="1" ht="37.5" customHeight="1" x14ac:dyDescent="0.25">
      <c r="A4" s="104"/>
      <c r="B4" s="105"/>
      <c r="C4" s="105"/>
      <c r="D4" s="106"/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18</v>
      </c>
      <c r="L4" s="3" t="s">
        <v>19</v>
      </c>
      <c r="M4" s="3" t="s">
        <v>20</v>
      </c>
      <c r="N4" s="3" t="s">
        <v>21</v>
      </c>
      <c r="O4" s="3" t="s">
        <v>22</v>
      </c>
      <c r="P4" s="3" t="s">
        <v>23</v>
      </c>
      <c r="Q4" s="3" t="s">
        <v>24</v>
      </c>
      <c r="R4" s="3" t="s">
        <v>25</v>
      </c>
      <c r="S4" s="3" t="s">
        <v>26</v>
      </c>
      <c r="T4" s="3" t="s">
        <v>27</v>
      </c>
      <c r="U4" s="3" t="s">
        <v>28</v>
      </c>
      <c r="V4" s="3" t="s">
        <v>29</v>
      </c>
      <c r="W4" s="3" t="s">
        <v>30</v>
      </c>
      <c r="X4" s="3" t="s">
        <v>31</v>
      </c>
      <c r="Y4" s="3" t="s">
        <v>32</v>
      </c>
      <c r="Z4" s="3" t="s">
        <v>33</v>
      </c>
      <c r="AA4" s="2" t="s">
        <v>34</v>
      </c>
    </row>
    <row r="5" spans="1:29" ht="12.75" x14ac:dyDescent="0.25">
      <c r="A5" s="4">
        <v>1</v>
      </c>
      <c r="B5" s="72" t="s">
        <v>35</v>
      </c>
      <c r="C5" s="73">
        <v>1260</v>
      </c>
      <c r="D5" s="74">
        <v>0.36220000000000002</v>
      </c>
      <c r="E5" s="75">
        <v>143.15</v>
      </c>
      <c r="F5" s="75">
        <v>177.1349965</v>
      </c>
      <c r="G5" s="75">
        <f>F5-E5</f>
        <v>33.984996499999994</v>
      </c>
      <c r="H5" s="75">
        <v>239.375</v>
      </c>
      <c r="I5" s="75">
        <v>186.78379189270834</v>
      </c>
      <c r="J5" s="75">
        <f>I5-H5</f>
        <v>-52.591208107291664</v>
      </c>
      <c r="K5" s="75">
        <v>605.5245000000001</v>
      </c>
      <c r="L5" s="75">
        <v>752.67492018370001</v>
      </c>
      <c r="M5" s="75">
        <f>L5-K5</f>
        <v>147.15042018369991</v>
      </c>
      <c r="N5" s="75"/>
      <c r="O5" s="75">
        <v>0</v>
      </c>
      <c r="P5" s="75">
        <f>O5-N5</f>
        <v>0</v>
      </c>
      <c r="Q5" s="75"/>
      <c r="R5" s="75">
        <v>0</v>
      </c>
      <c r="S5" s="75">
        <f>R5-Q5</f>
        <v>0</v>
      </c>
      <c r="T5" s="75"/>
      <c r="U5" s="75">
        <v>0</v>
      </c>
      <c r="V5" s="75">
        <f>U5-T5</f>
        <v>0</v>
      </c>
      <c r="W5" s="75">
        <f>T5+Q5+N5+K5+H5</f>
        <v>844.8995000000001</v>
      </c>
      <c r="X5" s="75">
        <f>U5+R5+O5+L5+I5</f>
        <v>939.45871207640835</v>
      </c>
      <c r="Y5" s="75">
        <f>X5-W5</f>
        <v>94.559212076408244</v>
      </c>
      <c r="Z5" s="76">
        <f t="shared" ref="Z5:AA50" si="0">IFERROR(W5/E5,0)</f>
        <v>5.9021969961578771</v>
      </c>
      <c r="AA5" s="76">
        <f t="shared" si="0"/>
        <v>5.3036313017705021</v>
      </c>
      <c r="AC5" s="8"/>
    </row>
    <row r="6" spans="1:29" ht="12.75" x14ac:dyDescent="0.25">
      <c r="A6" s="4">
        <f>A5+1</f>
        <v>2</v>
      </c>
      <c r="B6" s="72" t="s">
        <v>36</v>
      </c>
      <c r="C6" s="73">
        <v>500</v>
      </c>
      <c r="D6" s="74">
        <v>0.36220000000000002</v>
      </c>
      <c r="E6" s="75">
        <v>27.31</v>
      </c>
      <c r="F6" s="75">
        <v>75.447700899999987</v>
      </c>
      <c r="G6" s="75">
        <f t="shared" ref="G6:G75" si="1">F6-E6</f>
        <v>48.137700899999984</v>
      </c>
      <c r="H6" s="75">
        <v>86.4</v>
      </c>
      <c r="I6" s="75">
        <v>88.452021155208328</v>
      </c>
      <c r="J6" s="75">
        <f t="shared" ref="J6:J75" si="2">I6-H6</f>
        <v>2.0520211552083225</v>
      </c>
      <c r="K6" s="75">
        <v>107.6014</v>
      </c>
      <c r="L6" s="75">
        <v>301.64819400669995</v>
      </c>
      <c r="M6" s="75">
        <f t="shared" ref="M6:M75" si="3">L6-K6</f>
        <v>194.04679400669994</v>
      </c>
      <c r="N6" s="75"/>
      <c r="O6" s="75">
        <v>0</v>
      </c>
      <c r="P6" s="75">
        <f t="shared" ref="P6:P75" si="4">O6-N6</f>
        <v>0</v>
      </c>
      <c r="Q6" s="75"/>
      <c r="R6" s="75">
        <v>0</v>
      </c>
      <c r="S6" s="75">
        <f t="shared" ref="S6:S75" si="5">R6-Q6</f>
        <v>0</v>
      </c>
      <c r="T6" s="75"/>
      <c r="U6" s="75">
        <v>0</v>
      </c>
      <c r="V6" s="75">
        <f t="shared" ref="V6:V75" si="6">U6-T6</f>
        <v>0</v>
      </c>
      <c r="W6" s="75">
        <f t="shared" ref="W6:X75" si="7">T6+Q6+N6+K6+H6</f>
        <v>194.00139999999999</v>
      </c>
      <c r="X6" s="75">
        <f t="shared" si="7"/>
        <v>390.1002151619083</v>
      </c>
      <c r="Y6" s="75">
        <f t="shared" ref="Y6:Y75" si="8">X6-W6</f>
        <v>196.09881516190831</v>
      </c>
      <c r="Z6" s="76">
        <f t="shared" si="0"/>
        <v>7.1036763090443058</v>
      </c>
      <c r="AA6" s="76">
        <f t="shared" si="0"/>
        <v>5.1704718700302816</v>
      </c>
      <c r="AC6" s="8"/>
    </row>
    <row r="7" spans="1:29" ht="12.75" x14ac:dyDescent="0.25">
      <c r="A7" s="4">
        <f t="shared" ref="A7:A67" si="9">A6+1</f>
        <v>3</v>
      </c>
      <c r="B7" s="72" t="s">
        <v>37</v>
      </c>
      <c r="C7" s="73">
        <v>800</v>
      </c>
      <c r="D7" s="74">
        <v>0.36220000000000002</v>
      </c>
      <c r="E7" s="75">
        <v>156.01</v>
      </c>
      <c r="F7" s="75">
        <v>90.872689827699986</v>
      </c>
      <c r="G7" s="75">
        <f t="shared" si="1"/>
        <v>-65.137310172300005</v>
      </c>
      <c r="H7" s="75">
        <v>324.79166666666663</v>
      </c>
      <c r="I7" s="75">
        <v>194.45103564529998</v>
      </c>
      <c r="J7" s="75">
        <f t="shared" si="2"/>
        <v>-130.34063102136665</v>
      </c>
      <c r="K7" s="75">
        <v>521.07339999999999</v>
      </c>
      <c r="L7" s="75">
        <v>289.73245779353044</v>
      </c>
      <c r="M7" s="75">
        <f t="shared" si="3"/>
        <v>-231.34094220646955</v>
      </c>
      <c r="N7" s="75"/>
      <c r="O7" s="75">
        <v>0</v>
      </c>
      <c r="P7" s="75">
        <f t="shared" si="4"/>
        <v>0</v>
      </c>
      <c r="Q7" s="75"/>
      <c r="R7" s="75">
        <v>0</v>
      </c>
      <c r="S7" s="75">
        <f t="shared" si="5"/>
        <v>0</v>
      </c>
      <c r="T7" s="75"/>
      <c r="U7" s="75">
        <v>0</v>
      </c>
      <c r="V7" s="75">
        <f t="shared" si="6"/>
        <v>0</v>
      </c>
      <c r="W7" s="75">
        <f t="shared" si="7"/>
        <v>845.86506666666662</v>
      </c>
      <c r="X7" s="75">
        <f t="shared" si="7"/>
        <v>484.1834934388304</v>
      </c>
      <c r="Y7" s="75">
        <f t="shared" si="8"/>
        <v>-361.68157322783622</v>
      </c>
      <c r="Z7" s="76">
        <f t="shared" si="0"/>
        <v>5.4218644104010423</v>
      </c>
      <c r="AA7" s="76">
        <f t="shared" si="0"/>
        <v>5.3281518832211416</v>
      </c>
      <c r="AC7" s="8"/>
    </row>
    <row r="8" spans="1:29" ht="12.75" x14ac:dyDescent="0.25">
      <c r="A8" s="4">
        <f t="shared" si="9"/>
        <v>4</v>
      </c>
      <c r="B8" s="72" t="s">
        <v>38</v>
      </c>
      <c r="C8" s="73">
        <v>420</v>
      </c>
      <c r="D8" s="74">
        <v>0.36220000000000002</v>
      </c>
      <c r="E8" s="75">
        <v>31.75</v>
      </c>
      <c r="F8" s="75">
        <v>66.325877269999992</v>
      </c>
      <c r="G8" s="75">
        <f t="shared" si="1"/>
        <v>34.575877269999992</v>
      </c>
      <c r="H8" s="75">
        <v>79.408333333333331</v>
      </c>
      <c r="I8" s="75">
        <v>80.923825684999983</v>
      </c>
      <c r="J8" s="75">
        <f t="shared" si="2"/>
        <v>1.5154923516666514</v>
      </c>
      <c r="K8" s="75">
        <v>139.70000000000002</v>
      </c>
      <c r="L8" s="75">
        <v>306.11034406699997</v>
      </c>
      <c r="M8" s="75">
        <f t="shared" si="3"/>
        <v>166.41034406699995</v>
      </c>
      <c r="N8" s="75"/>
      <c r="O8" s="75">
        <v>0</v>
      </c>
      <c r="P8" s="75">
        <f t="shared" si="4"/>
        <v>0</v>
      </c>
      <c r="Q8" s="75"/>
      <c r="R8" s="75">
        <v>0</v>
      </c>
      <c r="S8" s="75">
        <f t="shared" si="5"/>
        <v>0</v>
      </c>
      <c r="T8" s="75"/>
      <c r="U8" s="75">
        <v>0</v>
      </c>
      <c r="V8" s="75">
        <f t="shared" si="6"/>
        <v>0</v>
      </c>
      <c r="W8" s="75">
        <f t="shared" si="7"/>
        <v>219.10833333333335</v>
      </c>
      <c r="X8" s="75">
        <f t="shared" si="7"/>
        <v>387.03416975199997</v>
      </c>
      <c r="Y8" s="75">
        <f t="shared" si="8"/>
        <v>167.92583641866662</v>
      </c>
      <c r="Z8" s="76">
        <f t="shared" si="0"/>
        <v>6.901049868766405</v>
      </c>
      <c r="AA8" s="76">
        <f t="shared" si="0"/>
        <v>5.8353418858895409</v>
      </c>
      <c r="AC8" s="8"/>
    </row>
    <row r="9" spans="1:29" ht="12.75" x14ac:dyDescent="0.25">
      <c r="A9" s="4">
        <f t="shared" si="9"/>
        <v>5</v>
      </c>
      <c r="B9" s="72" t="s">
        <v>39</v>
      </c>
      <c r="C9" s="73">
        <v>420</v>
      </c>
      <c r="D9" s="74">
        <v>0.36220000000000002</v>
      </c>
      <c r="E9" s="75">
        <v>18.02</v>
      </c>
      <c r="F9" s="75">
        <v>65.184563569999995</v>
      </c>
      <c r="G9" s="75">
        <f t="shared" si="1"/>
        <v>47.164563569999999</v>
      </c>
      <c r="H9" s="75">
        <v>87.775000000000006</v>
      </c>
      <c r="I9" s="75">
        <v>85.152850000000001</v>
      </c>
      <c r="J9" s="75">
        <f t="shared" si="2"/>
        <v>-2.6221500000000049</v>
      </c>
      <c r="K9" s="75">
        <v>79.288000000000011</v>
      </c>
      <c r="L9" s="75">
        <v>300.84289876299994</v>
      </c>
      <c r="M9" s="75">
        <f t="shared" si="3"/>
        <v>221.55489876299993</v>
      </c>
      <c r="N9" s="75"/>
      <c r="O9" s="75">
        <v>0</v>
      </c>
      <c r="P9" s="75">
        <f t="shared" si="4"/>
        <v>0</v>
      </c>
      <c r="Q9" s="75"/>
      <c r="R9" s="75">
        <v>0</v>
      </c>
      <c r="S9" s="75">
        <f t="shared" si="5"/>
        <v>0</v>
      </c>
      <c r="T9" s="75"/>
      <c r="U9" s="75">
        <v>0</v>
      </c>
      <c r="V9" s="75">
        <f t="shared" si="6"/>
        <v>0</v>
      </c>
      <c r="W9" s="75">
        <f t="shared" si="7"/>
        <v>167.06300000000002</v>
      </c>
      <c r="X9" s="75">
        <f t="shared" si="7"/>
        <v>385.99574876299994</v>
      </c>
      <c r="Y9" s="75">
        <f t="shared" si="8"/>
        <v>218.93274876299992</v>
      </c>
      <c r="Z9" s="76">
        <f t="shared" si="0"/>
        <v>9.2709766925638188</v>
      </c>
      <c r="AA9" s="76">
        <f t="shared" si="0"/>
        <v>5.9215821602991818</v>
      </c>
      <c r="AC9" s="8"/>
    </row>
    <row r="10" spans="1:29" ht="12.75" x14ac:dyDescent="0.25">
      <c r="A10" s="4">
        <f t="shared" si="9"/>
        <v>6</v>
      </c>
      <c r="B10" s="72" t="s">
        <v>40</v>
      </c>
      <c r="C10" s="73">
        <v>210</v>
      </c>
      <c r="D10" s="74">
        <v>0.36220000000000002</v>
      </c>
      <c r="E10" s="75">
        <v>20.48</v>
      </c>
      <c r="F10" s="75">
        <v>31.839769549999996</v>
      </c>
      <c r="G10" s="75">
        <f t="shared" si="1"/>
        <v>11.359769549999996</v>
      </c>
      <c r="H10" s="75">
        <v>47.258333333333333</v>
      </c>
      <c r="I10" s="75">
        <v>52.586784166666654</v>
      </c>
      <c r="J10" s="75">
        <f t="shared" si="2"/>
        <v>5.3284508333333207</v>
      </c>
      <c r="K10" s="75">
        <v>90.112000000000009</v>
      </c>
      <c r="L10" s="75">
        <v>146.9484188962</v>
      </c>
      <c r="M10" s="75">
        <f t="shared" si="3"/>
        <v>56.836418896199987</v>
      </c>
      <c r="N10" s="75"/>
      <c r="O10" s="75">
        <v>0</v>
      </c>
      <c r="P10" s="75">
        <f t="shared" si="4"/>
        <v>0</v>
      </c>
      <c r="Q10" s="75"/>
      <c r="R10" s="75">
        <v>0</v>
      </c>
      <c r="S10" s="75">
        <f t="shared" si="5"/>
        <v>0</v>
      </c>
      <c r="T10" s="75"/>
      <c r="U10" s="75">
        <v>0</v>
      </c>
      <c r="V10" s="75">
        <f t="shared" si="6"/>
        <v>0</v>
      </c>
      <c r="W10" s="75">
        <f t="shared" si="7"/>
        <v>137.37033333333335</v>
      </c>
      <c r="X10" s="75">
        <f t="shared" si="7"/>
        <v>199.53520306286666</v>
      </c>
      <c r="Y10" s="75">
        <f t="shared" si="8"/>
        <v>62.164869729533308</v>
      </c>
      <c r="Z10" s="76">
        <f t="shared" si="0"/>
        <v>6.7075358072916673</v>
      </c>
      <c r="AA10" s="76">
        <f t="shared" si="0"/>
        <v>6.266854499355718</v>
      </c>
      <c r="AC10" s="8"/>
    </row>
    <row r="11" spans="1:29" ht="12.75" x14ac:dyDescent="0.25">
      <c r="A11" s="4">
        <f t="shared" si="9"/>
        <v>7</v>
      </c>
      <c r="B11" s="72" t="s">
        <v>41</v>
      </c>
      <c r="C11" s="73">
        <v>600</v>
      </c>
      <c r="D11" s="74">
        <v>0.36220000000000002</v>
      </c>
      <c r="E11" s="75">
        <v>78.28</v>
      </c>
      <c r="F11" s="75">
        <v>87.276550699999987</v>
      </c>
      <c r="G11" s="75">
        <f t="shared" si="1"/>
        <v>8.996550699999986</v>
      </c>
      <c r="H11" s="75">
        <v>184.25833333333333</v>
      </c>
      <c r="I11" s="75">
        <v>197.97680971441176</v>
      </c>
      <c r="J11" s="75">
        <f t="shared" si="2"/>
        <v>13.718476381078432</v>
      </c>
      <c r="K11" s="75">
        <v>320.94799999999998</v>
      </c>
      <c r="L11" s="75">
        <v>395.48318080089996</v>
      </c>
      <c r="M11" s="75">
        <f t="shared" si="3"/>
        <v>74.53518080089998</v>
      </c>
      <c r="N11" s="75"/>
      <c r="O11" s="75">
        <v>0</v>
      </c>
      <c r="P11" s="75">
        <f t="shared" si="4"/>
        <v>0</v>
      </c>
      <c r="Q11" s="75"/>
      <c r="R11" s="75">
        <v>0</v>
      </c>
      <c r="S11" s="75">
        <f t="shared" si="5"/>
        <v>0</v>
      </c>
      <c r="T11" s="75"/>
      <c r="U11" s="75">
        <v>0</v>
      </c>
      <c r="V11" s="75">
        <f t="shared" si="6"/>
        <v>0</v>
      </c>
      <c r="W11" s="75">
        <f t="shared" si="7"/>
        <v>505.2063333333333</v>
      </c>
      <c r="X11" s="75">
        <f t="shared" si="7"/>
        <v>593.45999051531169</v>
      </c>
      <c r="Y11" s="75">
        <f t="shared" si="8"/>
        <v>88.253657181978383</v>
      </c>
      <c r="Z11" s="76">
        <f t="shared" si="0"/>
        <v>6.4538366547436548</v>
      </c>
      <c r="AA11" s="76">
        <f t="shared" si="0"/>
        <v>6.799764492930537</v>
      </c>
      <c r="AC11" s="8"/>
    </row>
    <row r="12" spans="1:29" ht="12.75" x14ac:dyDescent="0.25">
      <c r="A12" s="77">
        <f t="shared" si="9"/>
        <v>8</v>
      </c>
      <c r="B12" s="78" t="s">
        <v>42</v>
      </c>
      <c r="C12" s="79">
        <f>SUM(C5:C11)</f>
        <v>4210</v>
      </c>
      <c r="D12" s="80">
        <v>0.36220000000000002</v>
      </c>
      <c r="E12" s="81">
        <f>SUM(E5:E11)</f>
        <v>475</v>
      </c>
      <c r="F12" s="81">
        <f t="shared" ref="F12:V12" si="10">SUM(F5:F11)</f>
        <v>594.08214831769988</v>
      </c>
      <c r="G12" s="81">
        <f t="shared" si="10"/>
        <v>119.08214831769995</v>
      </c>
      <c r="H12" s="81">
        <f t="shared" si="10"/>
        <v>1049.2666666666664</v>
      </c>
      <c r="I12" s="81">
        <f t="shared" si="10"/>
        <v>886.32711825929516</v>
      </c>
      <c r="J12" s="81">
        <f t="shared" si="10"/>
        <v>-162.93954840737157</v>
      </c>
      <c r="K12" s="81">
        <f t="shared" si="10"/>
        <v>1864.2473000000005</v>
      </c>
      <c r="L12" s="81">
        <f t="shared" si="10"/>
        <v>2493.4404145110302</v>
      </c>
      <c r="M12" s="81">
        <f t="shared" si="10"/>
        <v>629.1931145110301</v>
      </c>
      <c r="N12" s="81">
        <f t="shared" si="10"/>
        <v>0</v>
      </c>
      <c r="O12" s="81">
        <f t="shared" si="10"/>
        <v>0</v>
      </c>
      <c r="P12" s="81">
        <f t="shared" si="10"/>
        <v>0</v>
      </c>
      <c r="Q12" s="81">
        <f t="shared" si="10"/>
        <v>0</v>
      </c>
      <c r="R12" s="81">
        <f t="shared" si="10"/>
        <v>0</v>
      </c>
      <c r="S12" s="81">
        <f t="shared" si="10"/>
        <v>0</v>
      </c>
      <c r="T12" s="81">
        <f t="shared" si="10"/>
        <v>0</v>
      </c>
      <c r="U12" s="81">
        <f t="shared" si="10"/>
        <v>0</v>
      </c>
      <c r="V12" s="81">
        <f t="shared" si="10"/>
        <v>0</v>
      </c>
      <c r="W12" s="81">
        <f>SUM(W5:W11)</f>
        <v>2913.5139666666673</v>
      </c>
      <c r="X12" s="81">
        <f>SUM(X5:X11)</f>
        <v>3379.767532770325</v>
      </c>
      <c r="Y12" s="81">
        <f>SUM(Y5:Y11)</f>
        <v>466.2535661036585</v>
      </c>
      <c r="Z12" s="82">
        <f t="shared" si="0"/>
        <v>6.1337136140350887</v>
      </c>
      <c r="AA12" s="82">
        <f t="shared" si="0"/>
        <v>5.6890575526314455</v>
      </c>
      <c r="AC12" s="8"/>
    </row>
    <row r="13" spans="1:29" ht="12.75" x14ac:dyDescent="0.25">
      <c r="A13" s="4">
        <f t="shared" si="9"/>
        <v>9</v>
      </c>
      <c r="B13" s="9" t="s">
        <v>43</v>
      </c>
      <c r="C13" s="73">
        <v>770</v>
      </c>
      <c r="D13" s="74">
        <v>0.36220000000000002</v>
      </c>
      <c r="E13" s="75">
        <v>120.81</v>
      </c>
      <c r="F13" s="75">
        <v>169.41768283999997</v>
      </c>
      <c r="G13" s="75">
        <f t="shared" si="1"/>
        <v>48.607682839999967</v>
      </c>
      <c r="H13" s="75">
        <v>70.591666666666669</v>
      </c>
      <c r="I13" s="75">
        <v>68.839789166666662</v>
      </c>
      <c r="J13" s="75">
        <f t="shared" si="2"/>
        <v>-1.7518775000000062</v>
      </c>
      <c r="K13" s="75">
        <v>0</v>
      </c>
      <c r="L13" s="75">
        <v>0</v>
      </c>
      <c r="M13" s="75">
        <f t="shared" si="3"/>
        <v>0</v>
      </c>
      <c r="N13" s="75"/>
      <c r="O13" s="75">
        <v>0</v>
      </c>
      <c r="P13" s="75">
        <f t="shared" si="4"/>
        <v>0</v>
      </c>
      <c r="Q13" s="75"/>
      <c r="R13" s="75">
        <v>0</v>
      </c>
      <c r="S13" s="75">
        <f t="shared" si="5"/>
        <v>0</v>
      </c>
      <c r="T13" s="75"/>
      <c r="U13" s="75">
        <v>0</v>
      </c>
      <c r="V13" s="75">
        <f t="shared" si="6"/>
        <v>0</v>
      </c>
      <c r="W13" s="75">
        <f t="shared" si="7"/>
        <v>70.591666666666669</v>
      </c>
      <c r="X13" s="75">
        <f t="shared" si="7"/>
        <v>68.839789166666662</v>
      </c>
      <c r="Y13" s="75">
        <f t="shared" si="8"/>
        <v>-1.7518775000000062</v>
      </c>
      <c r="Z13" s="76">
        <f t="shared" si="0"/>
        <v>0.58431973070661924</v>
      </c>
      <c r="AA13" s="76">
        <f t="shared" si="0"/>
        <v>0.40633178315677804</v>
      </c>
      <c r="AC13" s="8"/>
    </row>
    <row r="14" spans="1:29" ht="12.75" x14ac:dyDescent="0.25">
      <c r="A14" s="4">
        <f t="shared" si="9"/>
        <v>10</v>
      </c>
      <c r="B14" s="9" t="s">
        <v>44</v>
      </c>
      <c r="C14" s="73">
        <v>90</v>
      </c>
      <c r="D14" s="74">
        <v>0.36220000000000002</v>
      </c>
      <c r="E14" s="75">
        <v>12.69</v>
      </c>
      <c r="F14" s="75">
        <v>17.4485498761</v>
      </c>
      <c r="G14" s="75">
        <f t="shared" si="1"/>
        <v>4.7585498761</v>
      </c>
      <c r="H14" s="75">
        <v>8.3000000000000007</v>
      </c>
      <c r="I14" s="75">
        <v>8.0822508333333314</v>
      </c>
      <c r="J14" s="75">
        <f t="shared" si="2"/>
        <v>-0.21774916666666932</v>
      </c>
      <c r="K14" s="75">
        <v>0</v>
      </c>
      <c r="L14" s="75">
        <v>0</v>
      </c>
      <c r="M14" s="75">
        <f t="shared" si="3"/>
        <v>0</v>
      </c>
      <c r="N14" s="75"/>
      <c r="O14" s="75">
        <v>0</v>
      </c>
      <c r="P14" s="75">
        <f t="shared" si="4"/>
        <v>0</v>
      </c>
      <c r="Q14" s="75"/>
      <c r="R14" s="75">
        <v>0</v>
      </c>
      <c r="S14" s="75">
        <f t="shared" si="5"/>
        <v>0</v>
      </c>
      <c r="T14" s="75"/>
      <c r="U14" s="75">
        <v>0</v>
      </c>
      <c r="V14" s="75">
        <f t="shared" si="6"/>
        <v>0</v>
      </c>
      <c r="W14" s="75">
        <f t="shared" si="7"/>
        <v>8.3000000000000007</v>
      </c>
      <c r="X14" s="75">
        <f t="shared" si="7"/>
        <v>8.0822508333333314</v>
      </c>
      <c r="Y14" s="75">
        <f t="shared" si="8"/>
        <v>-0.21774916666666932</v>
      </c>
      <c r="Z14" s="76">
        <f t="shared" si="0"/>
        <v>0.65405831363278177</v>
      </c>
      <c r="AA14" s="76">
        <f t="shared" si="0"/>
        <v>0.46320472994743961</v>
      </c>
      <c r="AC14" s="8"/>
    </row>
    <row r="15" spans="1:29" ht="12.75" x14ac:dyDescent="0.25">
      <c r="A15" s="4">
        <f t="shared" si="9"/>
        <v>11</v>
      </c>
      <c r="B15" s="9" t="s">
        <v>45</v>
      </c>
      <c r="C15" s="73">
        <v>50</v>
      </c>
      <c r="D15" s="74">
        <v>0.36220000000000002</v>
      </c>
      <c r="E15" s="75">
        <v>8.2799999999999994</v>
      </c>
      <c r="F15" s="75">
        <v>5.0967299600000002</v>
      </c>
      <c r="G15" s="75">
        <f t="shared" si="1"/>
        <v>-3.1832700399999991</v>
      </c>
      <c r="H15" s="75">
        <v>16.233333333333334</v>
      </c>
      <c r="I15" s="75">
        <v>15.801005833333335</v>
      </c>
      <c r="J15" s="75">
        <f t="shared" si="2"/>
        <v>-0.43232749999999953</v>
      </c>
      <c r="K15" s="75">
        <v>0</v>
      </c>
      <c r="L15" s="75">
        <v>0</v>
      </c>
      <c r="M15" s="75">
        <f t="shared" si="3"/>
        <v>0</v>
      </c>
      <c r="N15" s="75"/>
      <c r="O15" s="75">
        <v>0</v>
      </c>
      <c r="P15" s="75">
        <f t="shared" si="4"/>
        <v>0</v>
      </c>
      <c r="Q15" s="75"/>
      <c r="R15" s="75">
        <v>0</v>
      </c>
      <c r="S15" s="75">
        <f t="shared" si="5"/>
        <v>0</v>
      </c>
      <c r="T15" s="75"/>
      <c r="U15" s="75">
        <v>0</v>
      </c>
      <c r="V15" s="75">
        <f t="shared" si="6"/>
        <v>0</v>
      </c>
      <c r="W15" s="75">
        <f t="shared" si="7"/>
        <v>16.233333333333334</v>
      </c>
      <c r="X15" s="75">
        <f t="shared" si="7"/>
        <v>15.801005833333335</v>
      </c>
      <c r="Y15" s="75">
        <f t="shared" si="8"/>
        <v>-0.43232749999999953</v>
      </c>
      <c r="Z15" s="76">
        <f t="shared" si="0"/>
        <v>1.9605475040257652</v>
      </c>
      <c r="AA15" s="76">
        <f t="shared" si="0"/>
        <v>3.1002242530685957</v>
      </c>
      <c r="AC15" s="8"/>
    </row>
    <row r="16" spans="1:29" ht="12.75" x14ac:dyDescent="0.25">
      <c r="A16" s="4">
        <f t="shared" si="9"/>
        <v>12</v>
      </c>
      <c r="B16" s="9" t="s">
        <v>46</v>
      </c>
      <c r="C16" s="100">
        <v>725</v>
      </c>
      <c r="D16" s="74">
        <v>0.36220000000000002</v>
      </c>
      <c r="E16" s="75">
        <v>21.24</v>
      </c>
      <c r="F16" s="75">
        <v>11.356213173199999</v>
      </c>
      <c r="G16" s="75">
        <f t="shared" si="1"/>
        <v>-9.8837868267999998</v>
      </c>
      <c r="H16" s="75">
        <v>27.856408333333334</v>
      </c>
      <c r="I16" s="75">
        <v>27.141138482758617</v>
      </c>
      <c r="J16" s="75">
        <f t="shared" si="2"/>
        <v>-0.71526985057471748</v>
      </c>
      <c r="K16" s="75">
        <v>0</v>
      </c>
      <c r="L16" s="75">
        <v>0</v>
      </c>
      <c r="M16" s="75">
        <f t="shared" si="3"/>
        <v>0</v>
      </c>
      <c r="N16" s="75"/>
      <c r="O16" s="75">
        <v>0</v>
      </c>
      <c r="P16" s="75">
        <f t="shared" si="4"/>
        <v>0</v>
      </c>
      <c r="Q16" s="75"/>
      <c r="R16" s="75">
        <v>0</v>
      </c>
      <c r="S16" s="75">
        <f t="shared" si="5"/>
        <v>0</v>
      </c>
      <c r="T16" s="75"/>
      <c r="U16" s="75">
        <v>0</v>
      </c>
      <c r="V16" s="75">
        <f t="shared" si="6"/>
        <v>0</v>
      </c>
      <c r="W16" s="75">
        <f t="shared" si="7"/>
        <v>27.856408333333334</v>
      </c>
      <c r="X16" s="75">
        <f t="shared" si="7"/>
        <v>27.141138482758617</v>
      </c>
      <c r="Y16" s="75">
        <f t="shared" si="8"/>
        <v>-0.71526985057471748</v>
      </c>
      <c r="Z16" s="76">
        <f t="shared" si="0"/>
        <v>1.311506983678594</v>
      </c>
      <c r="AA16" s="76">
        <f t="shared" si="0"/>
        <v>2.3899814197579632</v>
      </c>
      <c r="AC16" s="8"/>
    </row>
    <row r="17" spans="1:29" ht="12.75" x14ac:dyDescent="0.25">
      <c r="A17" s="4">
        <f t="shared" si="9"/>
        <v>13</v>
      </c>
      <c r="B17" s="9" t="s">
        <v>47</v>
      </c>
      <c r="C17" s="100"/>
      <c r="D17" s="74">
        <v>0.36220000000000002</v>
      </c>
      <c r="E17" s="75">
        <v>42.28</v>
      </c>
      <c r="F17" s="75">
        <v>35.969765841699996</v>
      </c>
      <c r="G17" s="75">
        <f t="shared" si="1"/>
        <v>-6.3102341583000054</v>
      </c>
      <c r="H17" s="75">
        <v>53.398462500000001</v>
      </c>
      <c r="I17" s="75">
        <v>52.02051542528735</v>
      </c>
      <c r="J17" s="75">
        <f t="shared" si="2"/>
        <v>-1.377947074712651</v>
      </c>
      <c r="K17" s="75">
        <v>0</v>
      </c>
      <c r="L17" s="75">
        <v>0</v>
      </c>
      <c r="M17" s="75">
        <f t="shared" si="3"/>
        <v>0</v>
      </c>
      <c r="N17" s="75"/>
      <c r="O17" s="75">
        <v>0</v>
      </c>
      <c r="P17" s="75">
        <f t="shared" si="4"/>
        <v>0</v>
      </c>
      <c r="Q17" s="75"/>
      <c r="R17" s="75">
        <v>0</v>
      </c>
      <c r="S17" s="75">
        <f t="shared" si="5"/>
        <v>0</v>
      </c>
      <c r="T17" s="75"/>
      <c r="U17" s="75">
        <v>0</v>
      </c>
      <c r="V17" s="75">
        <f t="shared" si="6"/>
        <v>0</v>
      </c>
      <c r="W17" s="75">
        <f t="shared" si="7"/>
        <v>53.398462500000001</v>
      </c>
      <c r="X17" s="75">
        <f t="shared" si="7"/>
        <v>52.02051542528735</v>
      </c>
      <c r="Y17" s="75">
        <f t="shared" si="8"/>
        <v>-1.377947074712651</v>
      </c>
      <c r="Z17" s="76">
        <f t="shared" si="0"/>
        <v>1.2629721499526962</v>
      </c>
      <c r="AA17" s="76">
        <f t="shared" si="0"/>
        <v>1.4462289149789129</v>
      </c>
      <c r="AC17" s="8"/>
    </row>
    <row r="18" spans="1:29" ht="12.75" x14ac:dyDescent="0.25">
      <c r="A18" s="4">
        <f t="shared" si="9"/>
        <v>14</v>
      </c>
      <c r="B18" s="9" t="s">
        <v>48</v>
      </c>
      <c r="C18" s="100"/>
      <c r="D18" s="74">
        <v>0.36220000000000002</v>
      </c>
      <c r="E18" s="75">
        <v>5.26</v>
      </c>
      <c r="F18" s="75">
        <v>4.7802018341999997</v>
      </c>
      <c r="G18" s="75">
        <f t="shared" si="1"/>
        <v>-0.47979816580000012</v>
      </c>
      <c r="H18" s="75">
        <v>2.9034624999999998</v>
      </c>
      <c r="I18" s="75">
        <v>2.8272019252873557</v>
      </c>
      <c r="J18" s="75">
        <f t="shared" si="2"/>
        <v>-7.6260574712644136E-2</v>
      </c>
      <c r="K18" s="75">
        <v>0</v>
      </c>
      <c r="L18" s="75">
        <v>0</v>
      </c>
      <c r="M18" s="75">
        <f t="shared" si="3"/>
        <v>0</v>
      </c>
      <c r="N18" s="75"/>
      <c r="O18" s="75">
        <v>0</v>
      </c>
      <c r="P18" s="75">
        <f t="shared" si="4"/>
        <v>0</v>
      </c>
      <c r="Q18" s="75"/>
      <c r="R18" s="75">
        <v>0</v>
      </c>
      <c r="S18" s="75">
        <f t="shared" si="5"/>
        <v>0</v>
      </c>
      <c r="T18" s="75"/>
      <c r="U18" s="75">
        <v>0</v>
      </c>
      <c r="V18" s="75">
        <f t="shared" si="6"/>
        <v>0</v>
      </c>
      <c r="W18" s="75">
        <f t="shared" si="7"/>
        <v>2.9034624999999998</v>
      </c>
      <c r="X18" s="75">
        <f t="shared" si="7"/>
        <v>2.8272019252873557</v>
      </c>
      <c r="Y18" s="75">
        <f t="shared" si="8"/>
        <v>-7.6260574712644136E-2</v>
      </c>
      <c r="Z18" s="76">
        <f t="shared" si="0"/>
        <v>0.55198906844106466</v>
      </c>
      <c r="AA18" s="76">
        <f t="shared" si="0"/>
        <v>0.59143986453879682</v>
      </c>
      <c r="AC18" s="8"/>
    </row>
    <row r="19" spans="1:29" ht="12.75" x14ac:dyDescent="0.25">
      <c r="A19" s="4">
        <f t="shared" si="9"/>
        <v>15</v>
      </c>
      <c r="B19" s="9" t="s">
        <v>49</v>
      </c>
      <c r="C19" s="73">
        <v>20</v>
      </c>
      <c r="D19" s="74">
        <v>0.36220000000000002</v>
      </c>
      <c r="E19" s="75">
        <v>0.39</v>
      </c>
      <c r="F19" s="75">
        <v>-7.9759203999999993E-3</v>
      </c>
      <c r="G19" s="75">
        <f t="shared" si="1"/>
        <v>-0.39797592040000002</v>
      </c>
      <c r="H19" s="75">
        <v>4.5750000000000002</v>
      </c>
      <c r="I19" s="75">
        <v>4.4662575000000002</v>
      </c>
      <c r="J19" s="75">
        <f t="shared" si="2"/>
        <v>-0.10874249999999996</v>
      </c>
      <c r="K19" s="75">
        <v>0</v>
      </c>
      <c r="L19" s="75">
        <v>0</v>
      </c>
      <c r="M19" s="75">
        <f t="shared" si="3"/>
        <v>0</v>
      </c>
      <c r="N19" s="75"/>
      <c r="O19" s="75">
        <v>0</v>
      </c>
      <c r="P19" s="75">
        <f t="shared" si="4"/>
        <v>0</v>
      </c>
      <c r="Q19" s="75"/>
      <c r="R19" s="75">
        <v>0</v>
      </c>
      <c r="S19" s="75">
        <f t="shared" si="5"/>
        <v>0</v>
      </c>
      <c r="T19" s="75"/>
      <c r="U19" s="75">
        <v>0</v>
      </c>
      <c r="V19" s="75">
        <f t="shared" si="6"/>
        <v>0</v>
      </c>
      <c r="W19" s="75">
        <f t="shared" si="7"/>
        <v>4.5750000000000002</v>
      </c>
      <c r="X19" s="75">
        <f t="shared" si="7"/>
        <v>4.4662575000000002</v>
      </c>
      <c r="Y19" s="75">
        <f t="shared" si="8"/>
        <v>-0.10874249999999996</v>
      </c>
      <c r="Z19" s="76">
        <f t="shared" si="0"/>
        <v>11.73076923076923</v>
      </c>
      <c r="AA19" s="76">
        <f t="shared" si="0"/>
        <v>-559.96766216473281</v>
      </c>
      <c r="AC19" s="8"/>
    </row>
    <row r="20" spans="1:29" ht="12.75" x14ac:dyDescent="0.25">
      <c r="A20" s="4">
        <f t="shared" si="9"/>
        <v>16</v>
      </c>
      <c r="B20" s="9" t="s">
        <v>50</v>
      </c>
      <c r="C20" s="73">
        <v>1</v>
      </c>
      <c r="D20" s="74">
        <v>0.36220000000000002</v>
      </c>
      <c r="E20" s="75">
        <v>0.04</v>
      </c>
      <c r="F20" s="75">
        <v>5.9925606999999999E-2</v>
      </c>
      <c r="G20" s="75">
        <f t="shared" si="1"/>
        <v>1.9925606999999998E-2</v>
      </c>
      <c r="H20" s="75">
        <v>0.81666666666666665</v>
      </c>
      <c r="I20" s="75">
        <v>0.78704750000000001</v>
      </c>
      <c r="J20" s="75">
        <f t="shared" si="2"/>
        <v>-2.9619166666666641E-2</v>
      </c>
      <c r="K20" s="75">
        <v>0</v>
      </c>
      <c r="L20" s="75">
        <v>0</v>
      </c>
      <c r="M20" s="75">
        <f t="shared" si="3"/>
        <v>0</v>
      </c>
      <c r="N20" s="75"/>
      <c r="O20" s="75">
        <v>0</v>
      </c>
      <c r="P20" s="75">
        <f t="shared" si="4"/>
        <v>0</v>
      </c>
      <c r="Q20" s="75"/>
      <c r="R20" s="75">
        <v>0</v>
      </c>
      <c r="S20" s="75">
        <f t="shared" si="5"/>
        <v>0</v>
      </c>
      <c r="T20" s="75"/>
      <c r="U20" s="75">
        <v>0</v>
      </c>
      <c r="V20" s="75">
        <f t="shared" si="6"/>
        <v>0</v>
      </c>
      <c r="W20" s="75">
        <f t="shared" si="7"/>
        <v>0.81666666666666665</v>
      </c>
      <c r="X20" s="75">
        <f t="shared" si="7"/>
        <v>0.78704750000000001</v>
      </c>
      <c r="Y20" s="75">
        <f t="shared" si="8"/>
        <v>-2.9619166666666641E-2</v>
      </c>
      <c r="Z20" s="76">
        <f t="shared" si="0"/>
        <v>20.416666666666664</v>
      </c>
      <c r="AA20" s="76">
        <f t="shared" si="0"/>
        <v>13.133742641939364</v>
      </c>
      <c r="AC20" s="8"/>
    </row>
    <row r="21" spans="1:29" ht="12.75" x14ac:dyDescent="0.25">
      <c r="A21" s="4">
        <f t="shared" si="9"/>
        <v>17</v>
      </c>
      <c r="B21" s="72" t="s">
        <v>51</v>
      </c>
      <c r="C21" s="100">
        <v>117.6</v>
      </c>
      <c r="D21" s="74">
        <v>0.36220000000000002</v>
      </c>
      <c r="E21" s="75">
        <v>11.59</v>
      </c>
      <c r="F21" s="75">
        <v>12.414488999999998</v>
      </c>
      <c r="G21" s="75">
        <f t="shared" si="1"/>
        <v>0.82448899999999803</v>
      </c>
      <c r="H21" s="75">
        <v>12.342687074829934</v>
      </c>
      <c r="I21" s="75">
        <v>12.012778957434694</v>
      </c>
      <c r="J21" s="75">
        <f t="shared" si="2"/>
        <v>-0.32990811739523984</v>
      </c>
      <c r="K21" s="75">
        <v>0</v>
      </c>
      <c r="L21" s="75">
        <v>0</v>
      </c>
      <c r="M21" s="75">
        <f t="shared" si="3"/>
        <v>0</v>
      </c>
      <c r="N21" s="75"/>
      <c r="O21" s="75">
        <v>0</v>
      </c>
      <c r="P21" s="75">
        <f t="shared" si="4"/>
        <v>0</v>
      </c>
      <c r="Q21" s="75"/>
      <c r="R21" s="75">
        <v>0</v>
      </c>
      <c r="S21" s="75">
        <f t="shared" si="5"/>
        <v>0</v>
      </c>
      <c r="T21" s="75"/>
      <c r="U21" s="75">
        <v>0</v>
      </c>
      <c r="V21" s="75">
        <f t="shared" si="6"/>
        <v>0</v>
      </c>
      <c r="W21" s="75">
        <f t="shared" si="7"/>
        <v>12.342687074829934</v>
      </c>
      <c r="X21" s="75">
        <f t="shared" si="7"/>
        <v>12.012778957434694</v>
      </c>
      <c r="Y21" s="75">
        <f t="shared" si="8"/>
        <v>-0.32990811739523984</v>
      </c>
      <c r="Z21" s="76">
        <f t="shared" si="0"/>
        <v>1.064942801969796</v>
      </c>
      <c r="AA21" s="76">
        <f t="shared" si="0"/>
        <v>0.96764183829352113</v>
      </c>
      <c r="AC21" s="8"/>
    </row>
    <row r="22" spans="1:29" ht="25.5" x14ac:dyDescent="0.25">
      <c r="A22" s="4">
        <f t="shared" si="9"/>
        <v>18</v>
      </c>
      <c r="B22" s="72" t="s">
        <v>52</v>
      </c>
      <c r="C22" s="100"/>
      <c r="D22" s="74">
        <v>0.36220000000000002</v>
      </c>
      <c r="E22" s="75">
        <v>8.2799999999999994</v>
      </c>
      <c r="F22" s="75">
        <v>10.185722199999999</v>
      </c>
      <c r="G22" s="75">
        <f t="shared" si="1"/>
        <v>1.9057221999999996</v>
      </c>
      <c r="H22" s="75">
        <v>11.848979591836738</v>
      </c>
      <c r="I22" s="75">
        <v>11.532268163265305</v>
      </c>
      <c r="J22" s="75">
        <f t="shared" si="2"/>
        <v>-0.31671142857143231</v>
      </c>
      <c r="K22" s="75">
        <v>0</v>
      </c>
      <c r="L22" s="75">
        <v>0</v>
      </c>
      <c r="M22" s="75">
        <f t="shared" si="3"/>
        <v>0</v>
      </c>
      <c r="N22" s="75"/>
      <c r="O22" s="75">
        <v>0</v>
      </c>
      <c r="P22" s="75">
        <f t="shared" si="4"/>
        <v>0</v>
      </c>
      <c r="Q22" s="75"/>
      <c r="R22" s="75">
        <v>0</v>
      </c>
      <c r="S22" s="75">
        <f t="shared" si="5"/>
        <v>0</v>
      </c>
      <c r="T22" s="75"/>
      <c r="U22" s="75">
        <v>0</v>
      </c>
      <c r="V22" s="75">
        <f t="shared" si="6"/>
        <v>0</v>
      </c>
      <c r="W22" s="75">
        <f t="shared" si="7"/>
        <v>11.848979591836738</v>
      </c>
      <c r="X22" s="75">
        <f t="shared" si="7"/>
        <v>11.532268163265305</v>
      </c>
      <c r="Y22" s="75">
        <f t="shared" si="8"/>
        <v>-0.31671142857143231</v>
      </c>
      <c r="Z22" s="76">
        <f t="shared" si="0"/>
        <v>1.4310361825889781</v>
      </c>
      <c r="AA22" s="76">
        <f t="shared" si="0"/>
        <v>1.1321993607154637</v>
      </c>
      <c r="AC22" s="8"/>
    </row>
    <row r="23" spans="1:29" ht="25.5" x14ac:dyDescent="0.25">
      <c r="A23" s="77">
        <f t="shared" si="9"/>
        <v>19</v>
      </c>
      <c r="B23" s="78" t="s">
        <v>53</v>
      </c>
      <c r="C23" s="79">
        <f>SUM(C13:C22)</f>
        <v>1773.6</v>
      </c>
      <c r="D23" s="80">
        <v>0.36220000000000002</v>
      </c>
      <c r="E23" s="81">
        <f>SUM(E13:E22)</f>
        <v>230.85999999999999</v>
      </c>
      <c r="F23" s="81">
        <f t="shared" ref="F23:Y23" si="11">SUM(F13:F22)</f>
        <v>266.72130441179991</v>
      </c>
      <c r="G23" s="81">
        <f t="shared" si="11"/>
        <v>35.861304411799964</v>
      </c>
      <c r="H23" s="81">
        <f t="shared" si="11"/>
        <v>208.86666666666667</v>
      </c>
      <c r="I23" s="81">
        <f t="shared" si="11"/>
        <v>203.51025378736671</v>
      </c>
      <c r="J23" s="81">
        <f t="shared" si="11"/>
        <v>-5.3564128793000263</v>
      </c>
      <c r="K23" s="81">
        <f t="shared" si="11"/>
        <v>0</v>
      </c>
      <c r="L23" s="81">
        <f t="shared" si="11"/>
        <v>0</v>
      </c>
      <c r="M23" s="81">
        <f t="shared" si="11"/>
        <v>0</v>
      </c>
      <c r="N23" s="81">
        <f t="shared" si="11"/>
        <v>0</v>
      </c>
      <c r="O23" s="81">
        <f t="shared" si="11"/>
        <v>0</v>
      </c>
      <c r="P23" s="81">
        <f t="shared" si="11"/>
        <v>0</v>
      </c>
      <c r="Q23" s="81">
        <f t="shared" si="11"/>
        <v>0</v>
      </c>
      <c r="R23" s="81">
        <f t="shared" si="11"/>
        <v>0</v>
      </c>
      <c r="S23" s="81">
        <f t="shared" si="11"/>
        <v>0</v>
      </c>
      <c r="T23" s="81">
        <f t="shared" si="11"/>
        <v>0</v>
      </c>
      <c r="U23" s="81">
        <f t="shared" si="11"/>
        <v>0</v>
      </c>
      <c r="V23" s="81">
        <f t="shared" si="11"/>
        <v>0</v>
      </c>
      <c r="W23" s="81">
        <f t="shared" si="11"/>
        <v>208.86666666666667</v>
      </c>
      <c r="X23" s="81">
        <f t="shared" si="11"/>
        <v>203.51025378736671</v>
      </c>
      <c r="Y23" s="81">
        <f t="shared" si="11"/>
        <v>-5.3564128793000263</v>
      </c>
      <c r="Z23" s="82">
        <f t="shared" si="0"/>
        <v>0.90473302723151128</v>
      </c>
      <c r="AA23" s="82">
        <f t="shared" si="0"/>
        <v>0.76300711799594545</v>
      </c>
      <c r="AC23" s="8"/>
    </row>
    <row r="24" spans="1:29" ht="25.5" x14ac:dyDescent="0.25">
      <c r="A24" s="4">
        <f t="shared" si="9"/>
        <v>20</v>
      </c>
      <c r="B24" s="9" t="s">
        <v>54</v>
      </c>
      <c r="C24" s="73">
        <v>2100</v>
      </c>
      <c r="D24" s="74">
        <v>0.36220000000000002</v>
      </c>
      <c r="E24" s="75">
        <v>51.34</v>
      </c>
      <c r="F24" s="75">
        <v>26.914053822399996</v>
      </c>
      <c r="G24" s="75">
        <f t="shared" si="1"/>
        <v>-24.425946177600007</v>
      </c>
      <c r="H24" s="75">
        <v>48.7</v>
      </c>
      <c r="I24" s="75">
        <v>55.238900719299991</v>
      </c>
      <c r="J24" s="75">
        <f t="shared" si="2"/>
        <v>6.5389007192999884</v>
      </c>
      <c r="K24" s="75">
        <v>204.84660000000002</v>
      </c>
      <c r="L24" s="75">
        <v>94.710555328200002</v>
      </c>
      <c r="M24" s="75">
        <f t="shared" si="3"/>
        <v>-110.13604467180002</v>
      </c>
      <c r="N24" s="75"/>
      <c r="O24" s="75">
        <v>0</v>
      </c>
      <c r="P24" s="75">
        <f t="shared" si="4"/>
        <v>0</v>
      </c>
      <c r="Q24" s="75"/>
      <c r="R24" s="75">
        <v>0</v>
      </c>
      <c r="S24" s="75">
        <f t="shared" si="5"/>
        <v>0</v>
      </c>
      <c r="T24" s="75"/>
      <c r="U24" s="75">
        <v>0</v>
      </c>
      <c r="V24" s="75">
        <f t="shared" si="6"/>
        <v>0</v>
      </c>
      <c r="W24" s="75">
        <f t="shared" si="7"/>
        <v>253.54660000000001</v>
      </c>
      <c r="X24" s="75">
        <f t="shared" si="7"/>
        <v>149.94945604750001</v>
      </c>
      <c r="Y24" s="75">
        <f t="shared" si="8"/>
        <v>-103.59714395250001</v>
      </c>
      <c r="Z24" s="76">
        <f t="shared" si="0"/>
        <v>4.9385781067393841</v>
      </c>
      <c r="AA24" s="76">
        <f t="shared" si="0"/>
        <v>5.5714184506348969</v>
      </c>
      <c r="AC24" s="8"/>
    </row>
    <row r="25" spans="1:29" ht="15" customHeight="1" x14ac:dyDescent="0.25">
      <c r="A25" s="4">
        <f t="shared" si="9"/>
        <v>21</v>
      </c>
      <c r="B25" s="72" t="s">
        <v>55</v>
      </c>
      <c r="C25" s="73">
        <v>1000</v>
      </c>
      <c r="D25" s="74">
        <v>0.36220000000000002</v>
      </c>
      <c r="E25" s="75">
        <v>101.14</v>
      </c>
      <c r="F25" s="75">
        <v>75.84411795039999</v>
      </c>
      <c r="G25" s="75">
        <f t="shared" si="1"/>
        <v>-25.29588204960001</v>
      </c>
      <c r="H25" s="75">
        <v>96.74166666666666</v>
      </c>
      <c r="I25" s="75">
        <v>121.76021496939998</v>
      </c>
      <c r="J25" s="75">
        <f t="shared" si="2"/>
        <v>25.018548302733322</v>
      </c>
      <c r="K25" s="75">
        <v>368.14960000000002</v>
      </c>
      <c r="L25" s="75">
        <v>258.17337761239997</v>
      </c>
      <c r="M25" s="75">
        <f t="shared" si="3"/>
        <v>-109.97622238760005</v>
      </c>
      <c r="N25" s="75"/>
      <c r="O25" s="75">
        <v>0</v>
      </c>
      <c r="P25" s="75">
        <f t="shared" si="4"/>
        <v>0</v>
      </c>
      <c r="Q25" s="75"/>
      <c r="R25" s="75">
        <v>0</v>
      </c>
      <c r="S25" s="75">
        <f t="shared" si="5"/>
        <v>0</v>
      </c>
      <c r="T25" s="75"/>
      <c r="U25" s="75">
        <v>12.009021472299999</v>
      </c>
      <c r="V25" s="75">
        <f t="shared" si="6"/>
        <v>12.009021472299999</v>
      </c>
      <c r="W25" s="75">
        <f t="shared" si="7"/>
        <v>464.8912666666667</v>
      </c>
      <c r="X25" s="75">
        <f t="shared" si="7"/>
        <v>391.94261405409998</v>
      </c>
      <c r="Y25" s="75">
        <f t="shared" si="8"/>
        <v>-72.948652612566718</v>
      </c>
      <c r="Z25" s="76">
        <f t="shared" si="0"/>
        <v>4.5965124250214231</v>
      </c>
      <c r="AA25" s="76">
        <f t="shared" si="0"/>
        <v>5.1677391028585751</v>
      </c>
      <c r="AC25" s="8"/>
    </row>
    <row r="26" spans="1:29" ht="15" customHeight="1" x14ac:dyDescent="0.25">
      <c r="A26" s="4">
        <f t="shared" si="9"/>
        <v>22</v>
      </c>
      <c r="B26" s="72" t="s">
        <v>56</v>
      </c>
      <c r="C26" s="73">
        <v>1000</v>
      </c>
      <c r="D26" s="74">
        <v>0.36220000000000002</v>
      </c>
      <c r="E26" s="75">
        <v>48.42</v>
      </c>
      <c r="F26" s="75">
        <v>33.7353489889</v>
      </c>
      <c r="G26" s="75">
        <f t="shared" si="1"/>
        <v>-14.684651011100001</v>
      </c>
      <c r="H26" s="75">
        <v>63.708333333333336</v>
      </c>
      <c r="I26" s="75">
        <v>88.589367929399998</v>
      </c>
      <c r="J26" s="75">
        <f t="shared" si="2"/>
        <v>24.881034596066662</v>
      </c>
      <c r="K26" s="75">
        <v>176.24880000000002</v>
      </c>
      <c r="L26" s="75">
        <v>111.91680381269998</v>
      </c>
      <c r="M26" s="75">
        <f t="shared" si="3"/>
        <v>-64.331996187300035</v>
      </c>
      <c r="N26" s="75"/>
      <c r="O26" s="75">
        <v>0</v>
      </c>
      <c r="P26" s="75">
        <f t="shared" si="4"/>
        <v>0</v>
      </c>
      <c r="Q26" s="75"/>
      <c r="R26" s="75">
        <v>0</v>
      </c>
      <c r="S26" s="75">
        <f t="shared" si="5"/>
        <v>0</v>
      </c>
      <c r="T26" s="75"/>
      <c r="U26" s="75">
        <v>0</v>
      </c>
      <c r="V26" s="75">
        <f t="shared" si="6"/>
        <v>0</v>
      </c>
      <c r="W26" s="75">
        <f t="shared" si="7"/>
        <v>239.95713333333336</v>
      </c>
      <c r="X26" s="75">
        <f t="shared" si="7"/>
        <v>200.50617174209998</v>
      </c>
      <c r="Y26" s="75">
        <f t="shared" si="8"/>
        <v>-39.45096159123338</v>
      </c>
      <c r="Z26" s="76">
        <f t="shared" si="0"/>
        <v>4.9557441828445548</v>
      </c>
      <c r="AA26" s="76">
        <f t="shared" si="0"/>
        <v>5.9435037060998797</v>
      </c>
      <c r="AC26" s="8"/>
    </row>
    <row r="27" spans="1:29" ht="15" customHeight="1" x14ac:dyDescent="0.25">
      <c r="A27" s="4">
        <f t="shared" si="9"/>
        <v>23</v>
      </c>
      <c r="B27" s="72" t="s">
        <v>57</v>
      </c>
      <c r="C27" s="73">
        <v>2000</v>
      </c>
      <c r="D27" s="74">
        <v>0.36220000000000002</v>
      </c>
      <c r="E27" s="75">
        <v>36.35</v>
      </c>
      <c r="F27" s="75">
        <v>27.771395853499996</v>
      </c>
      <c r="G27" s="75">
        <f t="shared" si="1"/>
        <v>-8.5786041465000054</v>
      </c>
      <c r="H27" s="75">
        <v>32.758333333333333</v>
      </c>
      <c r="I27" s="75">
        <v>31.276239746999998</v>
      </c>
      <c r="J27" s="75">
        <f t="shared" si="2"/>
        <v>-1.4820935863333347</v>
      </c>
      <c r="K27" s="75">
        <v>63.612500000000004</v>
      </c>
      <c r="L27" s="75">
        <v>50.960511267899996</v>
      </c>
      <c r="M27" s="75">
        <f t="shared" si="3"/>
        <v>-12.651988732100008</v>
      </c>
      <c r="N27" s="75"/>
      <c r="O27" s="75">
        <v>0</v>
      </c>
      <c r="P27" s="75">
        <f t="shared" si="4"/>
        <v>0</v>
      </c>
      <c r="Q27" s="75"/>
      <c r="R27" s="75">
        <v>0</v>
      </c>
      <c r="S27" s="75">
        <f t="shared" si="5"/>
        <v>0</v>
      </c>
      <c r="T27" s="75"/>
      <c r="U27" s="75">
        <v>0</v>
      </c>
      <c r="V27" s="75">
        <f t="shared" si="6"/>
        <v>0</v>
      </c>
      <c r="W27" s="75">
        <f t="shared" si="7"/>
        <v>96.370833333333337</v>
      </c>
      <c r="X27" s="75">
        <f t="shared" si="7"/>
        <v>82.236751014899994</v>
      </c>
      <c r="Y27" s="75">
        <f t="shared" si="8"/>
        <v>-14.134082318433343</v>
      </c>
      <c r="Z27" s="76">
        <f t="shared" si="0"/>
        <v>2.6511921137093077</v>
      </c>
      <c r="AA27" s="76">
        <f t="shared" si="0"/>
        <v>2.9612033708610217</v>
      </c>
      <c r="AC27" s="8"/>
    </row>
    <row r="28" spans="1:29" ht="15" customHeight="1" x14ac:dyDescent="0.25">
      <c r="A28" s="4">
        <f t="shared" si="9"/>
        <v>24</v>
      </c>
      <c r="B28" s="72" t="s">
        <v>58</v>
      </c>
      <c r="C28" s="73">
        <v>500</v>
      </c>
      <c r="D28" s="74">
        <v>0.36220000000000002</v>
      </c>
      <c r="E28" s="75">
        <v>12.9</v>
      </c>
      <c r="F28" s="75">
        <v>8.5798001369999994</v>
      </c>
      <c r="G28" s="75">
        <f t="shared" si="1"/>
        <v>-4.3201998630000009</v>
      </c>
      <c r="H28" s="75">
        <v>13.566666666666666</v>
      </c>
      <c r="I28" s="75">
        <v>15.5804385846</v>
      </c>
      <c r="J28" s="75">
        <f t="shared" si="2"/>
        <v>2.0137719179333331</v>
      </c>
      <c r="K28" s="75">
        <v>51.471000000000004</v>
      </c>
      <c r="L28" s="75">
        <v>29.660369403599997</v>
      </c>
      <c r="M28" s="75">
        <f t="shared" si="3"/>
        <v>-21.810630596400006</v>
      </c>
      <c r="N28" s="75"/>
      <c r="O28" s="75">
        <v>0</v>
      </c>
      <c r="P28" s="75">
        <f t="shared" si="4"/>
        <v>0</v>
      </c>
      <c r="Q28" s="75"/>
      <c r="R28" s="75">
        <v>0</v>
      </c>
      <c r="S28" s="75">
        <f t="shared" si="5"/>
        <v>0</v>
      </c>
      <c r="T28" s="75"/>
      <c r="U28" s="75">
        <v>0</v>
      </c>
      <c r="V28" s="75">
        <f t="shared" si="6"/>
        <v>0</v>
      </c>
      <c r="W28" s="75">
        <f t="shared" si="7"/>
        <v>65.037666666666667</v>
      </c>
      <c r="X28" s="75">
        <f t="shared" si="7"/>
        <v>45.240807988199997</v>
      </c>
      <c r="Y28" s="75">
        <f t="shared" si="8"/>
        <v>-19.79685867846667</v>
      </c>
      <c r="Z28" s="76">
        <f t="shared" si="0"/>
        <v>5.0416795865633075</v>
      </c>
      <c r="AA28" s="76">
        <f t="shared" si="0"/>
        <v>5.2729442721050184</v>
      </c>
      <c r="AC28" s="8"/>
    </row>
    <row r="29" spans="1:29" ht="15" customHeight="1" x14ac:dyDescent="0.25">
      <c r="A29" s="4">
        <f t="shared" si="9"/>
        <v>25</v>
      </c>
      <c r="B29" s="72" t="s">
        <v>59</v>
      </c>
      <c r="C29" s="73">
        <v>2400</v>
      </c>
      <c r="D29" s="74">
        <v>0.36220000000000002</v>
      </c>
      <c r="E29" s="75">
        <v>0</v>
      </c>
      <c r="F29" s="75">
        <v>12.813803902399998</v>
      </c>
      <c r="G29" s="75">
        <f t="shared" si="1"/>
        <v>12.813803902399998</v>
      </c>
      <c r="H29" s="75">
        <v>0</v>
      </c>
      <c r="I29" s="75">
        <v>79.372846364899999</v>
      </c>
      <c r="J29" s="75">
        <f t="shared" si="2"/>
        <v>79.372846364899999</v>
      </c>
      <c r="K29" s="75">
        <v>0</v>
      </c>
      <c r="L29" s="75">
        <v>57.521165508499998</v>
      </c>
      <c r="M29" s="75">
        <f t="shared" si="3"/>
        <v>57.521165508499998</v>
      </c>
      <c r="N29" s="75"/>
      <c r="O29" s="75">
        <v>0</v>
      </c>
      <c r="P29" s="75">
        <f t="shared" si="4"/>
        <v>0</v>
      </c>
      <c r="Q29" s="75"/>
      <c r="R29" s="75">
        <v>0</v>
      </c>
      <c r="S29" s="75">
        <f t="shared" si="5"/>
        <v>0</v>
      </c>
      <c r="T29" s="75"/>
      <c r="U29" s="75">
        <v>0</v>
      </c>
      <c r="V29" s="75">
        <f t="shared" si="6"/>
        <v>0</v>
      </c>
      <c r="W29" s="75">
        <f t="shared" si="7"/>
        <v>0</v>
      </c>
      <c r="X29" s="75">
        <f t="shared" si="7"/>
        <v>136.89401187339999</v>
      </c>
      <c r="Y29" s="75">
        <f t="shared" si="8"/>
        <v>136.89401187339999</v>
      </c>
      <c r="Z29" s="76">
        <f t="shared" si="0"/>
        <v>0</v>
      </c>
      <c r="AA29" s="76">
        <f t="shared" si="0"/>
        <v>10.683323462423211</v>
      </c>
      <c r="AC29" s="8"/>
    </row>
    <row r="30" spans="1:29" ht="15" customHeight="1" x14ac:dyDescent="0.25">
      <c r="A30" s="4">
        <v>26</v>
      </c>
      <c r="B30" s="72" t="s">
        <v>60</v>
      </c>
      <c r="C30" s="73"/>
      <c r="D30" s="74">
        <v>0.36220000000000002</v>
      </c>
      <c r="E30" s="75">
        <v>0</v>
      </c>
      <c r="F30" s="75">
        <v>0.42026326209999998</v>
      </c>
      <c r="G30" s="75">
        <f>F30-E30</f>
        <v>0.42026326209999998</v>
      </c>
      <c r="H30" s="75">
        <v>0</v>
      </c>
      <c r="I30" s="75">
        <v>1.1571646469999999</v>
      </c>
      <c r="J30" s="75">
        <f>I30-H30</f>
        <v>1.1571646469999999</v>
      </c>
      <c r="K30" s="75">
        <v>0</v>
      </c>
      <c r="L30" s="75">
        <v>1.3116417786999999</v>
      </c>
      <c r="M30" s="75">
        <f>L30-K30</f>
        <v>1.3116417786999999</v>
      </c>
      <c r="N30" s="75"/>
      <c r="O30" s="75">
        <v>0</v>
      </c>
      <c r="P30" s="75">
        <f>O30-N30</f>
        <v>0</v>
      </c>
      <c r="Q30" s="75"/>
      <c r="R30" s="75">
        <v>0</v>
      </c>
      <c r="S30" s="75">
        <f>R30-Q30</f>
        <v>0</v>
      </c>
      <c r="T30" s="75"/>
      <c r="U30" s="75">
        <v>0</v>
      </c>
      <c r="V30" s="75">
        <f>U30-T30</f>
        <v>0</v>
      </c>
      <c r="W30" s="75">
        <f>T30+Q30+N30+K30+H30</f>
        <v>0</v>
      </c>
      <c r="X30" s="75">
        <f>U30+R30+O30+L30+I30</f>
        <v>2.4688064256999995</v>
      </c>
      <c r="Y30" s="75">
        <f>X30-W30</f>
        <v>2.4688064256999995</v>
      </c>
      <c r="Z30" s="76">
        <f t="shared" si="0"/>
        <v>0</v>
      </c>
      <c r="AA30" s="76">
        <f t="shared" si="0"/>
        <v>5.874428360365596</v>
      </c>
      <c r="AC30" s="8"/>
    </row>
    <row r="31" spans="1:29" ht="15" customHeight="1" x14ac:dyDescent="0.25">
      <c r="A31" s="4">
        <v>27</v>
      </c>
      <c r="B31" s="72" t="s">
        <v>61</v>
      </c>
      <c r="C31" s="73">
        <v>1500</v>
      </c>
      <c r="D31" s="74">
        <v>0.36220000000000002</v>
      </c>
      <c r="E31" s="75">
        <v>0</v>
      </c>
      <c r="F31" s="75">
        <v>12.60948713</v>
      </c>
      <c r="G31" s="75">
        <f t="shared" si="1"/>
        <v>12.60948713</v>
      </c>
      <c r="H31" s="75">
        <v>0</v>
      </c>
      <c r="I31" s="75">
        <v>40.577876610799997</v>
      </c>
      <c r="J31" s="75">
        <f t="shared" si="2"/>
        <v>40.577876610799997</v>
      </c>
      <c r="K31" s="75">
        <v>0</v>
      </c>
      <c r="L31" s="75">
        <v>43.586035498899996</v>
      </c>
      <c r="M31" s="75">
        <f t="shared" si="3"/>
        <v>43.586035498899996</v>
      </c>
      <c r="N31" s="75"/>
      <c r="O31" s="75">
        <v>0</v>
      </c>
      <c r="P31" s="75">
        <f t="shared" si="4"/>
        <v>0</v>
      </c>
      <c r="Q31" s="75"/>
      <c r="R31" s="75">
        <v>0</v>
      </c>
      <c r="S31" s="75">
        <f t="shared" si="5"/>
        <v>0</v>
      </c>
      <c r="T31" s="75"/>
      <c r="U31" s="75">
        <v>0.70663439672498629</v>
      </c>
      <c r="V31" s="75">
        <f t="shared" si="6"/>
        <v>0.70663439672498629</v>
      </c>
      <c r="W31" s="75">
        <f t="shared" si="7"/>
        <v>0</v>
      </c>
      <c r="X31" s="75">
        <f t="shared" si="7"/>
        <v>84.870546506424972</v>
      </c>
      <c r="Y31" s="75">
        <f t="shared" si="8"/>
        <v>84.870546506424972</v>
      </c>
      <c r="Z31" s="76">
        <f t="shared" si="0"/>
        <v>0</v>
      </c>
      <c r="AA31" s="76">
        <f t="shared" si="0"/>
        <v>6.7306898077166259</v>
      </c>
      <c r="AC31" s="8"/>
    </row>
    <row r="32" spans="1:29" ht="15" customHeight="1" x14ac:dyDescent="0.25">
      <c r="A32" s="4">
        <f t="shared" si="9"/>
        <v>28</v>
      </c>
      <c r="B32" s="72" t="s">
        <v>62</v>
      </c>
      <c r="C32" s="73">
        <v>630</v>
      </c>
      <c r="D32" s="74">
        <v>0.36220000000000002</v>
      </c>
      <c r="E32" s="75">
        <v>9.89</v>
      </c>
      <c r="F32" s="75">
        <v>3.6302245428999997</v>
      </c>
      <c r="G32" s="75">
        <f t="shared" si="1"/>
        <v>-6.2597754571000008</v>
      </c>
      <c r="H32" s="75">
        <v>8.5416666666666661</v>
      </c>
      <c r="I32" s="75">
        <v>5.0617562241999998</v>
      </c>
      <c r="J32" s="75">
        <f t="shared" si="2"/>
        <v>-3.4799104424666663</v>
      </c>
      <c r="K32" s="75">
        <v>32.043600000000005</v>
      </c>
      <c r="L32" s="75">
        <v>11.713350674199999</v>
      </c>
      <c r="M32" s="75">
        <f t="shared" si="3"/>
        <v>-20.330249325800004</v>
      </c>
      <c r="N32" s="75"/>
      <c r="O32" s="75">
        <v>0</v>
      </c>
      <c r="P32" s="75">
        <f t="shared" si="4"/>
        <v>0</v>
      </c>
      <c r="Q32" s="75"/>
      <c r="R32" s="75">
        <v>0</v>
      </c>
      <c r="S32" s="75">
        <f t="shared" si="5"/>
        <v>0</v>
      </c>
      <c r="T32" s="75"/>
      <c r="U32" s="75">
        <v>1.0813213362</v>
      </c>
      <c r="V32" s="75">
        <f t="shared" si="6"/>
        <v>1.0813213362</v>
      </c>
      <c r="W32" s="75">
        <f t="shared" si="7"/>
        <v>40.585266666666669</v>
      </c>
      <c r="X32" s="75">
        <f t="shared" si="7"/>
        <v>17.856428234599999</v>
      </c>
      <c r="Y32" s="75">
        <f t="shared" si="8"/>
        <v>-22.72883843206667</v>
      </c>
      <c r="Z32" s="76">
        <f t="shared" si="0"/>
        <v>4.1036670037074483</v>
      </c>
      <c r="AA32" s="76">
        <f t="shared" si="0"/>
        <v>4.9188219691599064</v>
      </c>
      <c r="AC32" s="8"/>
    </row>
    <row r="33" spans="1:29" ht="15" customHeight="1" x14ac:dyDescent="0.25">
      <c r="A33" s="4">
        <f t="shared" si="9"/>
        <v>29</v>
      </c>
      <c r="B33" s="72" t="s">
        <v>63</v>
      </c>
      <c r="C33" s="73">
        <v>840</v>
      </c>
      <c r="D33" s="74">
        <v>0.36220000000000002</v>
      </c>
      <c r="E33" s="75">
        <v>18.18</v>
      </c>
      <c r="F33" s="75">
        <v>7.1311225784999994</v>
      </c>
      <c r="G33" s="75">
        <f t="shared" si="1"/>
        <v>-11.0488774215</v>
      </c>
      <c r="H33" s="75">
        <v>16.224999999999998</v>
      </c>
      <c r="I33" s="75">
        <v>10.408641361599999</v>
      </c>
      <c r="J33" s="75">
        <f t="shared" si="2"/>
        <v>-5.8163586383999988</v>
      </c>
      <c r="K33" s="75">
        <v>58.903200000000005</v>
      </c>
      <c r="L33" s="75">
        <v>23.003854294699998</v>
      </c>
      <c r="M33" s="75">
        <f t="shared" si="3"/>
        <v>-35.899345705300007</v>
      </c>
      <c r="N33" s="75"/>
      <c r="O33" s="75">
        <v>0</v>
      </c>
      <c r="P33" s="75">
        <f t="shared" si="4"/>
        <v>0</v>
      </c>
      <c r="Q33" s="75"/>
      <c r="R33" s="75">
        <v>0</v>
      </c>
      <c r="S33" s="75">
        <f t="shared" si="5"/>
        <v>0</v>
      </c>
      <c r="T33" s="75"/>
      <c r="U33" s="75">
        <v>0</v>
      </c>
      <c r="V33" s="75">
        <f t="shared" si="6"/>
        <v>0</v>
      </c>
      <c r="W33" s="75">
        <f t="shared" si="7"/>
        <v>75.128200000000007</v>
      </c>
      <c r="X33" s="75">
        <f t="shared" si="7"/>
        <v>33.412495656299996</v>
      </c>
      <c r="Y33" s="75">
        <f t="shared" si="8"/>
        <v>-41.715704343700011</v>
      </c>
      <c r="Z33" s="76">
        <f t="shared" si="0"/>
        <v>4.1324642464246431</v>
      </c>
      <c r="AA33" s="76">
        <f t="shared" si="0"/>
        <v>4.6854468267081968</v>
      </c>
      <c r="AC33" s="8"/>
    </row>
    <row r="34" spans="1:29" ht="15" customHeight="1" x14ac:dyDescent="0.25">
      <c r="A34" s="4">
        <f t="shared" si="9"/>
        <v>30</v>
      </c>
      <c r="B34" s="72" t="s">
        <v>64</v>
      </c>
      <c r="C34" s="73">
        <v>440</v>
      </c>
      <c r="D34" s="74">
        <v>0.36220000000000002</v>
      </c>
      <c r="E34" s="75">
        <v>2.52</v>
      </c>
      <c r="F34" s="75">
        <v>0</v>
      </c>
      <c r="G34" s="75">
        <f t="shared" si="1"/>
        <v>-2.52</v>
      </c>
      <c r="H34" s="75">
        <v>0</v>
      </c>
      <c r="I34" s="75">
        <v>0</v>
      </c>
      <c r="J34" s="75">
        <f t="shared" si="2"/>
        <v>0</v>
      </c>
      <c r="K34" s="75">
        <v>6.4512</v>
      </c>
      <c r="L34" s="75">
        <v>0</v>
      </c>
      <c r="M34" s="75">
        <f t="shared" si="3"/>
        <v>-6.4512</v>
      </c>
      <c r="N34" s="75"/>
      <c r="O34" s="75">
        <v>0</v>
      </c>
      <c r="P34" s="75">
        <f t="shared" si="4"/>
        <v>0</v>
      </c>
      <c r="Q34" s="75"/>
      <c r="R34" s="75">
        <v>0</v>
      </c>
      <c r="S34" s="75">
        <f t="shared" si="5"/>
        <v>0</v>
      </c>
      <c r="T34" s="75"/>
      <c r="U34" s="75">
        <v>0</v>
      </c>
      <c r="V34" s="75">
        <f t="shared" si="6"/>
        <v>0</v>
      </c>
      <c r="W34" s="75">
        <f t="shared" si="7"/>
        <v>6.4512</v>
      </c>
      <c r="X34" s="75">
        <f t="shared" si="7"/>
        <v>0</v>
      </c>
      <c r="Y34" s="75">
        <f t="shared" si="8"/>
        <v>-6.4512</v>
      </c>
      <c r="Z34" s="76">
        <f t="shared" si="0"/>
        <v>2.56</v>
      </c>
      <c r="AA34" s="76">
        <f t="shared" si="0"/>
        <v>0</v>
      </c>
      <c r="AC34" s="8"/>
    </row>
    <row r="35" spans="1:29" ht="15" customHeight="1" x14ac:dyDescent="0.25">
      <c r="A35" s="4">
        <f t="shared" si="9"/>
        <v>31</v>
      </c>
      <c r="B35" s="72" t="s">
        <v>65</v>
      </c>
      <c r="C35" s="73">
        <v>880</v>
      </c>
      <c r="D35" s="74">
        <v>0.36220000000000002</v>
      </c>
      <c r="E35" s="75">
        <v>18.309999999999999</v>
      </c>
      <c r="F35" s="75">
        <v>23.305605271799998</v>
      </c>
      <c r="G35" s="75">
        <f t="shared" si="1"/>
        <v>4.9956052717999988</v>
      </c>
      <c r="H35" s="75">
        <v>0</v>
      </c>
      <c r="I35" s="75">
        <v>0</v>
      </c>
      <c r="J35" s="75">
        <f t="shared" si="2"/>
        <v>0</v>
      </c>
      <c r="K35" s="75">
        <v>64.634299999999996</v>
      </c>
      <c r="L35" s="75">
        <v>81.083401367299984</v>
      </c>
      <c r="M35" s="75">
        <f t="shared" si="3"/>
        <v>16.449101367299988</v>
      </c>
      <c r="N35" s="75"/>
      <c r="O35" s="75">
        <v>0</v>
      </c>
      <c r="P35" s="75">
        <f t="shared" si="4"/>
        <v>0</v>
      </c>
      <c r="Q35" s="75"/>
      <c r="R35" s="75">
        <v>0</v>
      </c>
      <c r="S35" s="75">
        <f t="shared" si="5"/>
        <v>0</v>
      </c>
      <c r="T35" s="75"/>
      <c r="U35" s="75">
        <v>0</v>
      </c>
      <c r="V35" s="75">
        <f t="shared" si="6"/>
        <v>0</v>
      </c>
      <c r="W35" s="75">
        <f t="shared" si="7"/>
        <v>64.634299999999996</v>
      </c>
      <c r="X35" s="75">
        <f t="shared" si="7"/>
        <v>81.083401367299984</v>
      </c>
      <c r="Y35" s="75">
        <f t="shared" si="8"/>
        <v>16.449101367299988</v>
      </c>
      <c r="Z35" s="76">
        <f t="shared" si="0"/>
        <v>3.5300000000000002</v>
      </c>
      <c r="AA35" s="76">
        <f t="shared" si="0"/>
        <v>3.4791373329149988</v>
      </c>
      <c r="AC35" s="8"/>
    </row>
    <row r="36" spans="1:29" ht="15" customHeight="1" x14ac:dyDescent="0.25">
      <c r="A36" s="4">
        <f t="shared" si="9"/>
        <v>32</v>
      </c>
      <c r="B36" s="72" t="s">
        <v>66</v>
      </c>
      <c r="C36" s="73">
        <v>1000</v>
      </c>
      <c r="D36" s="74">
        <v>0.36220000000000002</v>
      </c>
      <c r="E36" s="75">
        <v>0</v>
      </c>
      <c r="F36" s="75">
        <v>16.104617150500001</v>
      </c>
      <c r="G36" s="75">
        <f t="shared" si="1"/>
        <v>16.104617150500001</v>
      </c>
      <c r="H36" s="75">
        <v>0</v>
      </c>
      <c r="I36" s="75">
        <v>61.447397288600001</v>
      </c>
      <c r="J36" s="75">
        <f t="shared" si="2"/>
        <v>61.447397288600001</v>
      </c>
      <c r="K36" s="75">
        <v>0</v>
      </c>
      <c r="L36" s="75">
        <v>67.330822378899995</v>
      </c>
      <c r="M36" s="75">
        <f t="shared" si="3"/>
        <v>67.330822378899995</v>
      </c>
      <c r="N36" s="75"/>
      <c r="O36" s="75">
        <v>0</v>
      </c>
      <c r="P36" s="75">
        <f t="shared" si="4"/>
        <v>0</v>
      </c>
      <c r="Q36" s="75"/>
      <c r="R36" s="75">
        <v>0</v>
      </c>
      <c r="S36" s="75">
        <f t="shared" si="5"/>
        <v>0</v>
      </c>
      <c r="T36" s="75"/>
      <c r="U36" s="75">
        <v>1.5067950423999998</v>
      </c>
      <c r="V36" s="75">
        <f t="shared" si="6"/>
        <v>1.5067950423999998</v>
      </c>
      <c r="W36" s="75">
        <f t="shared" si="7"/>
        <v>0</v>
      </c>
      <c r="X36" s="75">
        <f t="shared" si="7"/>
        <v>130.2850147099</v>
      </c>
      <c r="Y36" s="75">
        <f t="shared" si="8"/>
        <v>130.2850147099</v>
      </c>
      <c r="Z36" s="76">
        <f t="shared" si="0"/>
        <v>0</v>
      </c>
      <c r="AA36" s="76">
        <f t="shared" si="0"/>
        <v>8.0899169158985575</v>
      </c>
      <c r="AC36" s="8"/>
    </row>
    <row r="37" spans="1:29" ht="15" customHeight="1" x14ac:dyDescent="0.25">
      <c r="A37" s="4">
        <f t="shared" si="9"/>
        <v>33</v>
      </c>
      <c r="B37" s="72" t="s">
        <v>67</v>
      </c>
      <c r="C37" s="73">
        <v>1000</v>
      </c>
      <c r="D37" s="74">
        <v>0.36220000000000002</v>
      </c>
      <c r="E37" s="75">
        <v>0</v>
      </c>
      <c r="F37" s="75">
        <v>8.4996608744</v>
      </c>
      <c r="G37" s="75">
        <f t="shared" si="1"/>
        <v>8.4996608744</v>
      </c>
      <c r="H37" s="75">
        <v>0</v>
      </c>
      <c r="I37" s="75">
        <v>23.914827828599996</v>
      </c>
      <c r="J37" s="75">
        <f t="shared" si="2"/>
        <v>23.914827828599996</v>
      </c>
      <c r="K37" s="75">
        <v>0</v>
      </c>
      <c r="L37" s="75">
        <v>24.747813489499997</v>
      </c>
      <c r="M37" s="75">
        <f t="shared" si="3"/>
        <v>24.747813489499997</v>
      </c>
      <c r="N37" s="75"/>
      <c r="O37" s="75">
        <v>0</v>
      </c>
      <c r="P37" s="75">
        <f t="shared" si="4"/>
        <v>0</v>
      </c>
      <c r="Q37" s="75"/>
      <c r="R37" s="75">
        <v>0</v>
      </c>
      <c r="S37" s="75">
        <f t="shared" si="5"/>
        <v>0</v>
      </c>
      <c r="T37" s="75"/>
      <c r="U37" s="75">
        <v>0</v>
      </c>
      <c r="V37" s="75">
        <f t="shared" si="6"/>
        <v>0</v>
      </c>
      <c r="W37" s="75">
        <f t="shared" si="7"/>
        <v>0</v>
      </c>
      <c r="X37" s="75">
        <f t="shared" si="7"/>
        <v>48.662641318099993</v>
      </c>
      <c r="Y37" s="75">
        <f t="shared" si="8"/>
        <v>48.662641318099993</v>
      </c>
      <c r="Z37" s="76">
        <f t="shared" si="0"/>
        <v>0</v>
      </c>
      <c r="AA37" s="76">
        <f t="shared" si="0"/>
        <v>5.7252450465013567</v>
      </c>
      <c r="AC37" s="8"/>
    </row>
    <row r="38" spans="1:29" ht="15" customHeight="1" x14ac:dyDescent="0.25">
      <c r="A38" s="4">
        <f t="shared" si="9"/>
        <v>34</v>
      </c>
      <c r="B38" s="72" t="s">
        <v>68</v>
      </c>
      <c r="C38" s="83">
        <v>1000</v>
      </c>
      <c r="D38" s="74">
        <v>0.36220000000000002</v>
      </c>
      <c r="E38" s="75">
        <v>0</v>
      </c>
      <c r="F38" s="75">
        <v>0</v>
      </c>
      <c r="G38" s="75">
        <f t="shared" si="1"/>
        <v>0</v>
      </c>
      <c r="H38" s="75">
        <v>0</v>
      </c>
      <c r="I38" s="75">
        <v>0</v>
      </c>
      <c r="J38" s="75">
        <f t="shared" si="2"/>
        <v>0</v>
      </c>
      <c r="K38" s="75">
        <v>0</v>
      </c>
      <c r="L38" s="75">
        <v>0</v>
      </c>
      <c r="M38" s="75">
        <f t="shared" si="3"/>
        <v>0</v>
      </c>
      <c r="N38" s="75"/>
      <c r="O38" s="75">
        <v>0</v>
      </c>
      <c r="P38" s="75">
        <f t="shared" si="4"/>
        <v>0</v>
      </c>
      <c r="Q38" s="75"/>
      <c r="R38" s="75">
        <v>0</v>
      </c>
      <c r="S38" s="75">
        <f t="shared" si="5"/>
        <v>0</v>
      </c>
      <c r="T38" s="75"/>
      <c r="U38" s="75">
        <v>0</v>
      </c>
      <c r="V38" s="75">
        <f t="shared" si="6"/>
        <v>0</v>
      </c>
      <c r="W38" s="75">
        <f t="shared" si="7"/>
        <v>0</v>
      </c>
      <c r="X38" s="75">
        <f t="shared" si="7"/>
        <v>0</v>
      </c>
      <c r="Y38" s="75">
        <f t="shared" si="8"/>
        <v>0</v>
      </c>
      <c r="Z38" s="76">
        <f t="shared" si="0"/>
        <v>0</v>
      </c>
      <c r="AA38" s="76">
        <f t="shared" si="0"/>
        <v>0</v>
      </c>
      <c r="AC38" s="8"/>
    </row>
    <row r="39" spans="1:29" ht="15" customHeight="1" x14ac:dyDescent="0.25">
      <c r="A39" s="4">
        <f t="shared" si="9"/>
        <v>35</v>
      </c>
      <c r="B39" s="72" t="s">
        <v>69</v>
      </c>
      <c r="C39" s="83">
        <v>630</v>
      </c>
      <c r="D39" s="74">
        <v>0.36220000000000002</v>
      </c>
      <c r="E39" s="75">
        <v>0</v>
      </c>
      <c r="F39" s="75">
        <v>0.28778628899999997</v>
      </c>
      <c r="G39" s="75">
        <f t="shared" si="1"/>
        <v>0.28778628899999997</v>
      </c>
      <c r="H39" s="75">
        <v>0</v>
      </c>
      <c r="I39" s="75">
        <v>0.71696689409999992</v>
      </c>
      <c r="J39" s="75">
        <f t="shared" si="2"/>
        <v>0.71696689409999992</v>
      </c>
      <c r="K39" s="75">
        <v>0</v>
      </c>
      <c r="L39" s="75">
        <v>0.8646234532</v>
      </c>
      <c r="M39" s="75">
        <f t="shared" si="3"/>
        <v>0.8646234532</v>
      </c>
      <c r="N39" s="75"/>
      <c r="O39" s="75">
        <v>0</v>
      </c>
      <c r="P39" s="75">
        <f t="shared" si="4"/>
        <v>0</v>
      </c>
      <c r="Q39" s="75"/>
      <c r="R39" s="75">
        <v>0</v>
      </c>
      <c r="S39" s="75">
        <f t="shared" si="5"/>
        <v>0</v>
      </c>
      <c r="T39" s="75"/>
      <c r="U39" s="75">
        <v>0</v>
      </c>
      <c r="V39" s="75">
        <f t="shared" si="6"/>
        <v>0</v>
      </c>
      <c r="W39" s="75">
        <f t="shared" si="7"/>
        <v>0</v>
      </c>
      <c r="X39" s="75">
        <f t="shared" si="7"/>
        <v>1.5815903472999999</v>
      </c>
      <c r="Y39" s="75">
        <f t="shared" si="8"/>
        <v>1.5815903472999999</v>
      </c>
      <c r="Z39" s="76">
        <f t="shared" si="0"/>
        <v>0</v>
      </c>
      <c r="AA39" s="76">
        <f t="shared" si="0"/>
        <v>5.4957112543328988</v>
      </c>
      <c r="AC39" s="8"/>
    </row>
    <row r="40" spans="1:29" ht="15" customHeight="1" x14ac:dyDescent="0.25">
      <c r="A40" s="4">
        <f t="shared" si="9"/>
        <v>36</v>
      </c>
      <c r="B40" s="72" t="s">
        <v>70</v>
      </c>
      <c r="C40" s="83">
        <v>840</v>
      </c>
      <c r="D40" s="74">
        <v>0.36220000000000002</v>
      </c>
      <c r="E40" s="75">
        <v>0</v>
      </c>
      <c r="F40" s="75">
        <v>0.61595285599999994</v>
      </c>
      <c r="G40" s="75">
        <f t="shared" si="1"/>
        <v>0.61595285599999994</v>
      </c>
      <c r="H40" s="75">
        <v>0</v>
      </c>
      <c r="I40" s="75">
        <v>2.0096330523999999</v>
      </c>
      <c r="J40" s="75">
        <f t="shared" si="2"/>
        <v>2.0096330523999999</v>
      </c>
      <c r="K40" s="75">
        <v>0</v>
      </c>
      <c r="L40" s="75">
        <v>2.0042287859999997</v>
      </c>
      <c r="M40" s="75">
        <f t="shared" si="3"/>
        <v>2.0042287859999997</v>
      </c>
      <c r="N40" s="75"/>
      <c r="O40" s="75">
        <v>0</v>
      </c>
      <c r="P40" s="75">
        <f t="shared" si="4"/>
        <v>0</v>
      </c>
      <c r="Q40" s="75"/>
      <c r="R40" s="75">
        <v>0</v>
      </c>
      <c r="S40" s="75">
        <f t="shared" si="5"/>
        <v>0</v>
      </c>
      <c r="T40" s="75"/>
      <c r="U40" s="75">
        <v>0</v>
      </c>
      <c r="V40" s="75">
        <f t="shared" si="6"/>
        <v>0</v>
      </c>
      <c r="W40" s="75">
        <f t="shared" si="7"/>
        <v>0</v>
      </c>
      <c r="X40" s="75">
        <f t="shared" si="7"/>
        <v>4.0138618383999995</v>
      </c>
      <c r="Y40" s="75">
        <f t="shared" si="8"/>
        <v>4.0138618383999995</v>
      </c>
      <c r="Z40" s="76">
        <f t="shared" si="0"/>
        <v>0</v>
      </c>
      <c r="AA40" s="76">
        <f t="shared" si="0"/>
        <v>6.5165082023745011</v>
      </c>
      <c r="AC40" s="8"/>
    </row>
    <row r="41" spans="1:29" ht="15" customHeight="1" x14ac:dyDescent="0.25">
      <c r="A41" s="4">
        <f t="shared" si="9"/>
        <v>37</v>
      </c>
      <c r="B41" s="72" t="s">
        <v>71</v>
      </c>
      <c r="C41" s="73"/>
      <c r="D41" s="74">
        <v>0.36220000000000002</v>
      </c>
      <c r="E41" s="75">
        <v>5.76</v>
      </c>
      <c r="F41" s="75">
        <v>5.3402238708</v>
      </c>
      <c r="G41" s="75">
        <f t="shared" si="1"/>
        <v>-0.41977612919999974</v>
      </c>
      <c r="H41" s="75">
        <v>9.7916666666666661</v>
      </c>
      <c r="I41" s="75">
        <v>9.067571213099999</v>
      </c>
      <c r="J41" s="75">
        <f t="shared" si="2"/>
        <v>-0.72409545356666705</v>
      </c>
      <c r="K41" s="75">
        <v>24.307199999999998</v>
      </c>
      <c r="L41" s="75">
        <v>16.6552727529</v>
      </c>
      <c r="M41" s="75">
        <f t="shared" si="3"/>
        <v>-7.6519272470999979</v>
      </c>
      <c r="N41" s="75"/>
      <c r="O41" s="75">
        <v>0</v>
      </c>
      <c r="P41" s="75">
        <f t="shared" si="4"/>
        <v>0</v>
      </c>
      <c r="Q41" s="75"/>
      <c r="R41" s="75">
        <v>0</v>
      </c>
      <c r="S41" s="75">
        <f t="shared" si="5"/>
        <v>0</v>
      </c>
      <c r="T41" s="75"/>
      <c r="U41" s="75">
        <v>0</v>
      </c>
      <c r="V41" s="75">
        <f t="shared" si="6"/>
        <v>0</v>
      </c>
      <c r="W41" s="75">
        <f t="shared" si="7"/>
        <v>34.098866666666666</v>
      </c>
      <c r="X41" s="75">
        <f>U41+R41+O41+L41+I41</f>
        <v>25.722843965999999</v>
      </c>
      <c r="Y41" s="75">
        <f t="shared" si="8"/>
        <v>-8.3760227006666668</v>
      </c>
      <c r="Z41" s="76">
        <f t="shared" si="0"/>
        <v>5.9199421296296295</v>
      </c>
      <c r="AA41" s="76">
        <f t="shared" si="0"/>
        <v>4.8168100417382975</v>
      </c>
      <c r="AC41" s="8"/>
    </row>
    <row r="42" spans="1:29" ht="15" customHeight="1" x14ac:dyDescent="0.25">
      <c r="A42" s="4">
        <f t="shared" si="9"/>
        <v>38</v>
      </c>
      <c r="B42" s="84" t="s">
        <v>72</v>
      </c>
      <c r="C42" s="73"/>
      <c r="D42" s="74">
        <v>0.36220000000000002</v>
      </c>
      <c r="E42" s="75">
        <v>0</v>
      </c>
      <c r="F42" s="75">
        <v>0</v>
      </c>
      <c r="G42" s="75">
        <f>F42-E42</f>
        <v>0</v>
      </c>
      <c r="H42" s="75">
        <v>0</v>
      </c>
      <c r="I42" s="75">
        <v>0</v>
      </c>
      <c r="J42" s="75">
        <f>I42-H42</f>
        <v>0</v>
      </c>
      <c r="K42" s="75">
        <v>0</v>
      </c>
      <c r="L42" s="75">
        <v>0</v>
      </c>
      <c r="M42" s="75">
        <f>L42-K42</f>
        <v>0</v>
      </c>
      <c r="N42" s="75"/>
      <c r="O42" s="75">
        <v>0</v>
      </c>
      <c r="P42" s="75">
        <f>O42-N42</f>
        <v>0</v>
      </c>
      <c r="Q42" s="75"/>
      <c r="R42" s="75">
        <v>0</v>
      </c>
      <c r="S42" s="75">
        <f>R42-Q42</f>
        <v>0</v>
      </c>
      <c r="T42" s="75"/>
      <c r="U42" s="75">
        <v>0</v>
      </c>
      <c r="V42" s="75">
        <f>U42-T42</f>
        <v>0</v>
      </c>
      <c r="W42" s="75">
        <f>T42+Q42+N42+K42+H42</f>
        <v>0</v>
      </c>
      <c r="X42" s="75">
        <f>U42+R42+O42+L42+I42</f>
        <v>0</v>
      </c>
      <c r="Y42" s="75">
        <f>X42-W42</f>
        <v>0</v>
      </c>
      <c r="Z42" s="76">
        <f t="shared" si="0"/>
        <v>0</v>
      </c>
      <c r="AA42" s="76">
        <f t="shared" si="0"/>
        <v>0</v>
      </c>
      <c r="AC42" s="8"/>
    </row>
    <row r="43" spans="1:29" ht="15" customHeight="1" x14ac:dyDescent="0.25">
      <c r="A43" s="4">
        <f t="shared" si="9"/>
        <v>39</v>
      </c>
      <c r="B43" s="84" t="s">
        <v>73</v>
      </c>
      <c r="C43" s="73"/>
      <c r="D43" s="74"/>
      <c r="E43" s="75">
        <v>0</v>
      </c>
      <c r="F43" s="75">
        <v>0</v>
      </c>
      <c r="G43" s="75">
        <f>F43-E43</f>
        <v>0</v>
      </c>
      <c r="H43" s="75">
        <v>0</v>
      </c>
      <c r="I43" s="75">
        <v>0</v>
      </c>
      <c r="J43" s="75">
        <f>I43-H43</f>
        <v>0</v>
      </c>
      <c r="K43" s="75">
        <v>0</v>
      </c>
      <c r="L43" s="75">
        <v>0</v>
      </c>
      <c r="M43" s="75">
        <f>L43-K43</f>
        <v>0</v>
      </c>
      <c r="N43" s="75"/>
      <c r="O43" s="75">
        <v>0</v>
      </c>
      <c r="P43" s="75">
        <f>O43-N43</f>
        <v>0</v>
      </c>
      <c r="Q43" s="75"/>
      <c r="R43" s="75">
        <v>0</v>
      </c>
      <c r="S43" s="75">
        <f>R43-Q43</f>
        <v>0</v>
      </c>
      <c r="T43" s="75"/>
      <c r="U43" s="75">
        <v>0</v>
      </c>
      <c r="V43" s="75">
        <f>U43-T43</f>
        <v>0</v>
      </c>
      <c r="W43" s="75">
        <f>T43+Q43+N43+K43+H43</f>
        <v>0</v>
      </c>
      <c r="X43" s="75">
        <f>U43+R43+O43+L43+I43</f>
        <v>0</v>
      </c>
      <c r="Y43" s="75">
        <f>X43-W43</f>
        <v>0</v>
      </c>
      <c r="Z43" s="76">
        <f t="shared" si="0"/>
        <v>0</v>
      </c>
      <c r="AA43" s="76">
        <f t="shared" si="0"/>
        <v>0</v>
      </c>
      <c r="AC43" s="8"/>
    </row>
    <row r="44" spans="1:29" ht="15" customHeight="1" x14ac:dyDescent="0.25">
      <c r="A44" s="4">
        <f t="shared" si="9"/>
        <v>40</v>
      </c>
      <c r="B44" s="84" t="s">
        <v>74</v>
      </c>
      <c r="C44" s="73"/>
      <c r="D44" s="74"/>
      <c r="E44" s="75">
        <v>0</v>
      </c>
      <c r="F44" s="75">
        <v>0</v>
      </c>
      <c r="G44" s="75">
        <f>F44-E44</f>
        <v>0</v>
      </c>
      <c r="H44" s="75">
        <v>0</v>
      </c>
      <c r="I44" s="75">
        <v>0</v>
      </c>
      <c r="J44" s="75">
        <f>I44-H44</f>
        <v>0</v>
      </c>
      <c r="K44" s="75">
        <v>0</v>
      </c>
      <c r="L44" s="75">
        <v>37.058258982299996</v>
      </c>
      <c r="M44" s="75">
        <f>L44-K44</f>
        <v>37.058258982299996</v>
      </c>
      <c r="N44" s="75"/>
      <c r="O44" s="75">
        <v>0</v>
      </c>
      <c r="P44" s="75">
        <f>O44-N44</f>
        <v>0</v>
      </c>
      <c r="Q44" s="75"/>
      <c r="R44" s="75">
        <v>0</v>
      </c>
      <c r="S44" s="75">
        <f>R44-Q44</f>
        <v>0</v>
      </c>
      <c r="T44" s="75"/>
      <c r="U44" s="75">
        <v>0.1321264999</v>
      </c>
      <c r="V44" s="75">
        <f>U44-T44</f>
        <v>0.1321264999</v>
      </c>
      <c r="W44" s="75">
        <f>T44+Q44+N44+K44+H44</f>
        <v>0</v>
      </c>
      <c r="X44" s="75">
        <f>U44+R44+O44+L44+I44</f>
        <v>37.190385482199993</v>
      </c>
      <c r="Y44" s="75">
        <f>X44-W44</f>
        <v>37.190385482199993</v>
      </c>
      <c r="Z44" s="76">
        <f t="shared" si="0"/>
        <v>0</v>
      </c>
      <c r="AA44" s="76">
        <f t="shared" si="0"/>
        <v>0</v>
      </c>
      <c r="AC44" s="8"/>
    </row>
    <row r="45" spans="1:29" ht="15" customHeight="1" x14ac:dyDescent="0.25">
      <c r="A45" s="77">
        <v>41</v>
      </c>
      <c r="B45" s="78" t="s">
        <v>75</v>
      </c>
      <c r="C45" s="79">
        <f>SUM(C24:C41)</f>
        <v>17760</v>
      </c>
      <c r="D45" s="80">
        <v>0.36220000000000002</v>
      </c>
      <c r="E45" s="81">
        <f>SUM(E24:E44)</f>
        <v>304.81</v>
      </c>
      <c r="F45" s="81">
        <f t="shared" ref="F45:Y45" si="12">SUM(F24:F44)</f>
        <v>263.60346448059994</v>
      </c>
      <c r="G45" s="81">
        <f t="shared" si="12"/>
        <v>-41.206535519400013</v>
      </c>
      <c r="H45" s="81">
        <f t="shared" si="12"/>
        <v>290.03333333333336</v>
      </c>
      <c r="I45" s="81">
        <f t="shared" si="12"/>
        <v>546.17984343499995</v>
      </c>
      <c r="J45" s="81">
        <f t="shared" si="12"/>
        <v>256.14651010166659</v>
      </c>
      <c r="K45" s="81">
        <f t="shared" si="12"/>
        <v>1050.6679999999999</v>
      </c>
      <c r="L45" s="81">
        <f t="shared" si="12"/>
        <v>912.30208638989984</v>
      </c>
      <c r="M45" s="81">
        <f t="shared" si="12"/>
        <v>-138.36591361010011</v>
      </c>
      <c r="N45" s="81">
        <f t="shared" si="12"/>
        <v>0</v>
      </c>
      <c r="O45" s="81">
        <f t="shared" si="12"/>
        <v>0</v>
      </c>
      <c r="P45" s="81">
        <f t="shared" si="12"/>
        <v>0</v>
      </c>
      <c r="Q45" s="81">
        <f t="shared" si="12"/>
        <v>0</v>
      </c>
      <c r="R45" s="81">
        <f t="shared" si="12"/>
        <v>0</v>
      </c>
      <c r="S45" s="81">
        <f t="shared" si="12"/>
        <v>0</v>
      </c>
      <c r="T45" s="81">
        <f t="shared" si="12"/>
        <v>0</v>
      </c>
      <c r="U45" s="81">
        <f t="shared" si="12"/>
        <v>15.435898747524986</v>
      </c>
      <c r="V45" s="81">
        <f t="shared" si="12"/>
        <v>15.435898747524986</v>
      </c>
      <c r="W45" s="81">
        <f t="shared" si="12"/>
        <v>1340.7013333333334</v>
      </c>
      <c r="X45" s="81">
        <f t="shared" si="12"/>
        <v>1473.9178285724252</v>
      </c>
      <c r="Y45" s="81">
        <f t="shared" si="12"/>
        <v>133.21649523909147</v>
      </c>
      <c r="Z45" s="82">
        <f t="shared" si="0"/>
        <v>4.3984821145412996</v>
      </c>
      <c r="AA45" s="82">
        <f t="shared" si="0"/>
        <v>5.591420550851292</v>
      </c>
      <c r="AC45" s="8"/>
    </row>
    <row r="46" spans="1:29" ht="15" customHeight="1" x14ac:dyDescent="0.25">
      <c r="A46" s="4">
        <f t="shared" si="9"/>
        <v>42</v>
      </c>
      <c r="B46" s="85" t="s">
        <v>76</v>
      </c>
      <c r="C46" s="73">
        <v>152.66</v>
      </c>
      <c r="D46" s="74">
        <v>0.36220000000000002</v>
      </c>
      <c r="E46" s="75">
        <v>8.0500000000000007</v>
      </c>
      <c r="F46" s="75">
        <v>10.790594419130199</v>
      </c>
      <c r="G46" s="75">
        <f t="shared" si="1"/>
        <v>2.7405944191301987</v>
      </c>
      <c r="H46" s="75">
        <v>3.1416666666666666</v>
      </c>
      <c r="I46" s="75">
        <v>0</v>
      </c>
      <c r="J46" s="75">
        <f t="shared" si="2"/>
        <v>-3.1416666666666666</v>
      </c>
      <c r="K46" s="75">
        <v>46.045999999999999</v>
      </c>
      <c r="L46" s="75">
        <v>58.558641391897076</v>
      </c>
      <c r="M46" s="75">
        <f t="shared" si="3"/>
        <v>12.512641391897077</v>
      </c>
      <c r="N46" s="75"/>
      <c r="O46" s="75">
        <v>0</v>
      </c>
      <c r="P46" s="75">
        <f t="shared" si="4"/>
        <v>0</v>
      </c>
      <c r="Q46" s="75"/>
      <c r="R46" s="75">
        <v>0</v>
      </c>
      <c r="S46" s="75">
        <f t="shared" si="5"/>
        <v>0</v>
      </c>
      <c r="T46" s="75"/>
      <c r="U46" s="75">
        <v>0</v>
      </c>
      <c r="V46" s="75">
        <f t="shared" si="6"/>
        <v>0</v>
      </c>
      <c r="W46" s="75">
        <f t="shared" si="7"/>
        <v>49.187666666666665</v>
      </c>
      <c r="X46" s="75">
        <f t="shared" si="7"/>
        <v>58.558641391897076</v>
      </c>
      <c r="Y46" s="75">
        <f t="shared" si="8"/>
        <v>9.3709747252304112</v>
      </c>
      <c r="Z46" s="76">
        <f t="shared" si="0"/>
        <v>6.1102691511387155</v>
      </c>
      <c r="AA46" s="76">
        <f t="shared" si="0"/>
        <v>5.4268225750456232</v>
      </c>
      <c r="AC46" s="8"/>
    </row>
    <row r="47" spans="1:29" ht="15" customHeight="1" x14ac:dyDescent="0.25">
      <c r="A47" s="4">
        <f t="shared" si="9"/>
        <v>43</v>
      </c>
      <c r="B47" s="85" t="s">
        <v>77</v>
      </c>
      <c r="C47" s="73">
        <v>3755.6260000000002</v>
      </c>
      <c r="D47" s="74">
        <v>0.36220000000000002</v>
      </c>
      <c r="E47" s="75">
        <v>252.73</v>
      </c>
      <c r="F47" s="75">
        <v>209.39573105663038</v>
      </c>
      <c r="G47" s="75">
        <f t="shared" si="1"/>
        <v>-43.334268943369608</v>
      </c>
      <c r="H47" s="75">
        <v>0</v>
      </c>
      <c r="I47" s="75">
        <v>0</v>
      </c>
      <c r="J47" s="75">
        <f t="shared" si="2"/>
        <v>0</v>
      </c>
      <c r="K47" s="75">
        <v>1084.2117000000001</v>
      </c>
      <c r="L47" s="75">
        <v>903.3990505669351</v>
      </c>
      <c r="M47" s="75">
        <f t="shared" si="3"/>
        <v>-180.81264943306496</v>
      </c>
      <c r="N47" s="75"/>
      <c r="O47" s="75">
        <v>0</v>
      </c>
      <c r="P47" s="75">
        <f t="shared" si="4"/>
        <v>0</v>
      </c>
      <c r="Q47" s="75"/>
      <c r="R47" s="75">
        <v>0</v>
      </c>
      <c r="S47" s="75">
        <f t="shared" si="5"/>
        <v>0</v>
      </c>
      <c r="T47" s="75"/>
      <c r="U47" s="75">
        <v>4.7237475807999996</v>
      </c>
      <c r="V47" s="75">
        <f t="shared" si="6"/>
        <v>4.7237475807999996</v>
      </c>
      <c r="W47" s="75">
        <f t="shared" si="7"/>
        <v>1084.2117000000001</v>
      </c>
      <c r="X47" s="75">
        <f>U47+R47+O47+L47+I47</f>
        <v>908.12279814773512</v>
      </c>
      <c r="Y47" s="75">
        <f t="shared" si="8"/>
        <v>-176.08890185226494</v>
      </c>
      <c r="Z47" s="76">
        <f t="shared" si="0"/>
        <v>4.29</v>
      </c>
      <c r="AA47" s="76">
        <f t="shared" si="0"/>
        <v>4.3368735053253609</v>
      </c>
      <c r="AC47" s="8"/>
    </row>
    <row r="48" spans="1:29" ht="15" customHeight="1" x14ac:dyDescent="0.25">
      <c r="A48" s="4">
        <f t="shared" si="9"/>
        <v>44</v>
      </c>
      <c r="B48" s="85" t="s">
        <v>78</v>
      </c>
      <c r="C48" s="73">
        <v>3688</v>
      </c>
      <c r="D48" s="74">
        <v>0.36220000000000002</v>
      </c>
      <c r="E48" s="75">
        <v>407.74</v>
      </c>
      <c r="F48" s="75">
        <v>309.96061075013881</v>
      </c>
      <c r="G48" s="75">
        <f t="shared" si="1"/>
        <v>-97.779389249861197</v>
      </c>
      <c r="H48" s="75">
        <v>0</v>
      </c>
      <c r="I48" s="75">
        <v>0</v>
      </c>
      <c r="J48" s="75">
        <f t="shared" si="2"/>
        <v>0</v>
      </c>
      <c r="K48" s="75">
        <v>1883.7588000000001</v>
      </c>
      <c r="L48" s="75">
        <v>1386.6482244342701</v>
      </c>
      <c r="M48" s="75">
        <f t="shared" si="3"/>
        <v>-497.11057556572996</v>
      </c>
      <c r="N48" s="75"/>
      <c r="O48" s="75">
        <v>0</v>
      </c>
      <c r="P48" s="75">
        <f t="shared" si="4"/>
        <v>0</v>
      </c>
      <c r="Q48" s="75"/>
      <c r="R48" s="75">
        <v>0</v>
      </c>
      <c r="S48" s="75">
        <f t="shared" si="5"/>
        <v>0</v>
      </c>
      <c r="T48" s="75"/>
      <c r="U48" s="75">
        <v>0</v>
      </c>
      <c r="V48" s="75">
        <f t="shared" si="6"/>
        <v>0</v>
      </c>
      <c r="W48" s="75">
        <f t="shared" si="7"/>
        <v>1883.7588000000001</v>
      </c>
      <c r="X48" s="75">
        <f t="shared" si="7"/>
        <v>1386.6482244342701</v>
      </c>
      <c r="Y48" s="75">
        <f t="shared" si="8"/>
        <v>-497.11057556572996</v>
      </c>
      <c r="Z48" s="76">
        <f t="shared" si="0"/>
        <v>4.62</v>
      </c>
      <c r="AA48" s="76">
        <f t="shared" si="0"/>
        <v>4.473627216950014</v>
      </c>
      <c r="AC48" s="8"/>
    </row>
    <row r="49" spans="1:29" ht="15" customHeight="1" x14ac:dyDescent="0.25">
      <c r="A49" s="77">
        <f>A48+1</f>
        <v>45</v>
      </c>
      <c r="B49" s="78" t="s">
        <v>79</v>
      </c>
      <c r="C49" s="79">
        <f>SUM(C46:C48)</f>
        <v>7596.2860000000001</v>
      </c>
      <c r="D49" s="80">
        <v>0.36220000000000002</v>
      </c>
      <c r="E49" s="81">
        <f t="shared" ref="E49:Y49" si="13">SUM(E46:E48)</f>
        <v>668.52</v>
      </c>
      <c r="F49" s="81">
        <f t="shared" si="13"/>
        <v>530.14693622589937</v>
      </c>
      <c r="G49" s="81">
        <f t="shared" si="13"/>
        <v>-138.37306377410061</v>
      </c>
      <c r="H49" s="81">
        <f t="shared" si="13"/>
        <v>3.1416666666666666</v>
      </c>
      <c r="I49" s="81">
        <f t="shared" si="13"/>
        <v>0</v>
      </c>
      <c r="J49" s="81">
        <f t="shared" si="13"/>
        <v>-3.1416666666666666</v>
      </c>
      <c r="K49" s="81">
        <f t="shared" si="13"/>
        <v>3014.0165000000002</v>
      </c>
      <c r="L49" s="81">
        <f t="shared" si="13"/>
        <v>2348.6059163931022</v>
      </c>
      <c r="M49" s="81">
        <f t="shared" si="13"/>
        <v>-665.41058360689783</v>
      </c>
      <c r="N49" s="81">
        <f t="shared" si="13"/>
        <v>0</v>
      </c>
      <c r="O49" s="81">
        <f t="shared" si="13"/>
        <v>0</v>
      </c>
      <c r="P49" s="81">
        <f t="shared" si="13"/>
        <v>0</v>
      </c>
      <c r="Q49" s="81">
        <f t="shared" si="13"/>
        <v>0</v>
      </c>
      <c r="R49" s="81">
        <f t="shared" si="13"/>
        <v>0</v>
      </c>
      <c r="S49" s="81">
        <f t="shared" si="13"/>
        <v>0</v>
      </c>
      <c r="T49" s="81">
        <f t="shared" si="13"/>
        <v>0</v>
      </c>
      <c r="U49" s="81">
        <f t="shared" si="13"/>
        <v>4.7237475807999996</v>
      </c>
      <c r="V49" s="81">
        <f t="shared" si="13"/>
        <v>4.7237475807999996</v>
      </c>
      <c r="W49" s="81">
        <f t="shared" si="13"/>
        <v>3017.1581666666671</v>
      </c>
      <c r="X49" s="81">
        <f t="shared" si="13"/>
        <v>2353.3296639739024</v>
      </c>
      <c r="Y49" s="81">
        <f t="shared" si="13"/>
        <v>-663.82850269276446</v>
      </c>
      <c r="Z49" s="82">
        <f t="shared" si="0"/>
        <v>4.5131905801870804</v>
      </c>
      <c r="AA49" s="82">
        <f t="shared" si="0"/>
        <v>4.4390139849287591</v>
      </c>
      <c r="AC49" s="8"/>
    </row>
    <row r="50" spans="1:29" ht="15" customHeight="1" x14ac:dyDescent="0.25">
      <c r="A50" s="4">
        <v>46</v>
      </c>
      <c r="B50" s="72" t="s">
        <v>80</v>
      </c>
      <c r="C50" s="73"/>
      <c r="D50" s="74"/>
      <c r="E50" s="75">
        <v>77.78</v>
      </c>
      <c r="F50" s="86">
        <v>0</v>
      </c>
      <c r="G50" s="75">
        <f>F50-E50</f>
        <v>-77.78</v>
      </c>
      <c r="H50" s="75">
        <v>0</v>
      </c>
      <c r="I50" s="86">
        <v>0</v>
      </c>
      <c r="J50" s="75">
        <f>I50-H50</f>
        <v>0</v>
      </c>
      <c r="K50" s="75">
        <v>193.67220000000003</v>
      </c>
      <c r="L50" s="86">
        <v>0</v>
      </c>
      <c r="M50" s="75">
        <f>L50-K50</f>
        <v>-193.67220000000003</v>
      </c>
      <c r="N50" s="86"/>
      <c r="O50" s="86">
        <v>0</v>
      </c>
      <c r="P50" s="75">
        <f>O50-N50</f>
        <v>0</v>
      </c>
      <c r="Q50" s="86"/>
      <c r="R50" s="86">
        <v>0</v>
      </c>
      <c r="S50" s="75">
        <f>R50-Q50</f>
        <v>0</v>
      </c>
      <c r="T50" s="86"/>
      <c r="U50" s="86">
        <v>0</v>
      </c>
      <c r="V50" s="75">
        <f>U50-T50</f>
        <v>0</v>
      </c>
      <c r="W50" s="75">
        <f>T50+Q50+N50+K50+H50</f>
        <v>193.67220000000003</v>
      </c>
      <c r="X50" s="75">
        <f>U50+R50+O50+L50+I50</f>
        <v>0</v>
      </c>
      <c r="Y50" s="75">
        <f>X50-W50</f>
        <v>-193.67220000000003</v>
      </c>
      <c r="Z50" s="76">
        <f t="shared" si="0"/>
        <v>2.4900000000000002</v>
      </c>
      <c r="AA50" s="76">
        <f t="shared" si="0"/>
        <v>0</v>
      </c>
      <c r="AC50" s="8"/>
    </row>
    <row r="51" spans="1:29" ht="15" customHeight="1" x14ac:dyDescent="0.25">
      <c r="A51" s="77">
        <v>47</v>
      </c>
      <c r="B51" s="87" t="s">
        <v>77</v>
      </c>
      <c r="C51" s="79"/>
      <c r="D51" s="80"/>
      <c r="E51" s="81">
        <f>SUM(E50)</f>
        <v>77.78</v>
      </c>
      <c r="F51" s="81">
        <f t="shared" ref="F51:V51" si="14">SUM(F50)</f>
        <v>0</v>
      </c>
      <c r="G51" s="81">
        <f t="shared" si="14"/>
        <v>-77.78</v>
      </c>
      <c r="H51" s="81">
        <f t="shared" si="14"/>
        <v>0</v>
      </c>
      <c r="I51" s="81">
        <f t="shared" si="14"/>
        <v>0</v>
      </c>
      <c r="J51" s="81">
        <f t="shared" si="14"/>
        <v>0</v>
      </c>
      <c r="K51" s="81">
        <f t="shared" si="14"/>
        <v>193.67220000000003</v>
      </c>
      <c r="L51" s="81">
        <f t="shared" si="14"/>
        <v>0</v>
      </c>
      <c r="M51" s="81">
        <f t="shared" si="14"/>
        <v>-193.67220000000003</v>
      </c>
      <c r="N51" s="81">
        <f t="shared" si="14"/>
        <v>0</v>
      </c>
      <c r="O51" s="81">
        <f t="shared" si="14"/>
        <v>0</v>
      </c>
      <c r="P51" s="81">
        <f t="shared" si="14"/>
        <v>0</v>
      </c>
      <c r="Q51" s="81">
        <f t="shared" si="14"/>
        <v>0</v>
      </c>
      <c r="R51" s="81">
        <f t="shared" si="14"/>
        <v>0</v>
      </c>
      <c r="S51" s="81">
        <f t="shared" si="14"/>
        <v>0</v>
      </c>
      <c r="T51" s="81">
        <f t="shared" si="14"/>
        <v>0</v>
      </c>
      <c r="U51" s="81">
        <f t="shared" si="14"/>
        <v>0</v>
      </c>
      <c r="V51" s="81">
        <f t="shared" si="14"/>
        <v>0</v>
      </c>
      <c r="W51" s="81">
        <f>SUM(W50)</f>
        <v>193.67220000000003</v>
      </c>
      <c r="X51" s="81">
        <f>SUM(X50)</f>
        <v>0</v>
      </c>
      <c r="Y51" s="81">
        <f>SUM(Y50)</f>
        <v>-193.67220000000003</v>
      </c>
      <c r="Z51" s="81">
        <f>SUM(Z50)</f>
        <v>2.4900000000000002</v>
      </c>
      <c r="AA51" s="81">
        <f>SUM(AA50)</f>
        <v>0</v>
      </c>
      <c r="AC51" s="8"/>
    </row>
    <row r="52" spans="1:29" ht="15" customHeight="1" x14ac:dyDescent="0.25">
      <c r="A52" s="4">
        <v>48</v>
      </c>
      <c r="B52" s="85" t="s">
        <v>81</v>
      </c>
      <c r="C52" s="73">
        <v>1600</v>
      </c>
      <c r="D52" s="74">
        <v>0.36220000000000002</v>
      </c>
      <c r="E52" s="75">
        <v>232.24</v>
      </c>
      <c r="F52" s="75">
        <v>211.25113499999998</v>
      </c>
      <c r="G52" s="75">
        <f t="shared" si="1"/>
        <v>-20.988865000000033</v>
      </c>
      <c r="H52" s="75">
        <v>361.01666666666665</v>
      </c>
      <c r="I52" s="75">
        <v>315.21595224269998</v>
      </c>
      <c r="J52" s="75">
        <f t="shared" si="2"/>
        <v>-45.800714423966667</v>
      </c>
      <c r="K52" s="75">
        <v>882.51199999999994</v>
      </c>
      <c r="L52" s="75">
        <v>771.06664274999991</v>
      </c>
      <c r="M52" s="75">
        <f t="shared" si="3"/>
        <v>-111.44535725000003</v>
      </c>
      <c r="N52" s="75"/>
      <c r="O52" s="75">
        <v>0</v>
      </c>
      <c r="P52" s="75">
        <f t="shared" si="4"/>
        <v>0</v>
      </c>
      <c r="Q52" s="75"/>
      <c r="R52" s="75">
        <v>0</v>
      </c>
      <c r="S52" s="75">
        <f t="shared" si="5"/>
        <v>0</v>
      </c>
      <c r="T52" s="75"/>
      <c r="U52" s="75">
        <v>0</v>
      </c>
      <c r="V52" s="75">
        <f t="shared" si="6"/>
        <v>0</v>
      </c>
      <c r="W52" s="75">
        <f t="shared" si="7"/>
        <v>1243.5286666666666</v>
      </c>
      <c r="X52" s="75">
        <f t="shared" si="7"/>
        <v>1086.2825949926998</v>
      </c>
      <c r="Y52" s="75">
        <f t="shared" si="8"/>
        <v>-157.24607167396675</v>
      </c>
      <c r="Z52" s="76">
        <f t="shared" ref="Z52:AA79" si="15">IFERROR(W52/E52,0)</f>
        <v>5.3544982202319433</v>
      </c>
      <c r="AA52" s="76">
        <f t="shared" si="15"/>
        <v>5.142138502558578</v>
      </c>
      <c r="AC52" s="8"/>
    </row>
    <row r="53" spans="1:29" ht="15" customHeight="1" x14ac:dyDescent="0.25">
      <c r="A53" s="4">
        <f t="shared" si="9"/>
        <v>49</v>
      </c>
      <c r="B53" s="85" t="s">
        <v>82</v>
      </c>
      <c r="C53" s="73">
        <v>800</v>
      </c>
      <c r="D53" s="74">
        <v>0.36220000000000002</v>
      </c>
      <c r="E53" s="75">
        <v>158.85</v>
      </c>
      <c r="F53" s="75">
        <v>124.78894139999998</v>
      </c>
      <c r="G53" s="75">
        <f t="shared" si="1"/>
        <v>-34.06105860000001</v>
      </c>
      <c r="H53" s="75">
        <v>365.55</v>
      </c>
      <c r="I53" s="75">
        <v>346.69811433899997</v>
      </c>
      <c r="J53" s="75">
        <f t="shared" si="2"/>
        <v>-18.85188566100004</v>
      </c>
      <c r="K53" s="75">
        <v>508.32</v>
      </c>
      <c r="L53" s="75">
        <v>380.60627126999998</v>
      </c>
      <c r="M53" s="75">
        <f t="shared" si="3"/>
        <v>-127.71372873000001</v>
      </c>
      <c r="N53" s="75"/>
      <c r="O53" s="75">
        <v>0</v>
      </c>
      <c r="P53" s="75">
        <f t="shared" si="4"/>
        <v>0</v>
      </c>
      <c r="Q53" s="75"/>
      <c r="R53" s="75">
        <v>0</v>
      </c>
      <c r="S53" s="75">
        <f t="shared" si="5"/>
        <v>0</v>
      </c>
      <c r="T53" s="75"/>
      <c r="U53" s="75">
        <v>0</v>
      </c>
      <c r="V53" s="75">
        <f t="shared" si="6"/>
        <v>0</v>
      </c>
      <c r="W53" s="75">
        <f t="shared" si="7"/>
        <v>873.87</v>
      </c>
      <c r="X53" s="75">
        <f t="shared" si="7"/>
        <v>727.30438560899995</v>
      </c>
      <c r="Y53" s="75">
        <f t="shared" si="8"/>
        <v>-146.56561439100005</v>
      </c>
      <c r="Z53" s="76">
        <f t="shared" si="15"/>
        <v>5.5012275731822475</v>
      </c>
      <c r="AA53" s="76">
        <f t="shared" si="15"/>
        <v>5.8282759469662428</v>
      </c>
      <c r="AC53" s="8"/>
    </row>
    <row r="54" spans="1:29" ht="15" customHeight="1" x14ac:dyDescent="0.25">
      <c r="A54" s="4">
        <f t="shared" si="9"/>
        <v>50</v>
      </c>
      <c r="B54" s="85" t="s">
        <v>83</v>
      </c>
      <c r="C54" s="73">
        <v>216</v>
      </c>
      <c r="D54" s="74">
        <v>0.36220000000000002</v>
      </c>
      <c r="E54" s="75">
        <v>0</v>
      </c>
      <c r="F54" s="75">
        <v>0</v>
      </c>
      <c r="G54" s="75">
        <f t="shared" si="1"/>
        <v>0</v>
      </c>
      <c r="H54" s="75">
        <v>4.5583333333333336</v>
      </c>
      <c r="I54" s="75">
        <v>6.4197992890999993</v>
      </c>
      <c r="J54" s="75">
        <f t="shared" si="2"/>
        <v>1.8614659557666657</v>
      </c>
      <c r="K54" s="75">
        <v>0</v>
      </c>
      <c r="L54" s="75">
        <v>0</v>
      </c>
      <c r="M54" s="75">
        <f t="shared" si="3"/>
        <v>0</v>
      </c>
      <c r="N54" s="75"/>
      <c r="O54" s="75">
        <v>0</v>
      </c>
      <c r="P54" s="75">
        <f t="shared" si="4"/>
        <v>0</v>
      </c>
      <c r="Q54" s="75"/>
      <c r="R54" s="75">
        <v>0</v>
      </c>
      <c r="S54" s="75">
        <f t="shared" si="5"/>
        <v>0</v>
      </c>
      <c r="T54" s="75"/>
      <c r="U54" s="75">
        <v>0</v>
      </c>
      <c r="V54" s="75">
        <f t="shared" si="6"/>
        <v>0</v>
      </c>
      <c r="W54" s="75">
        <f t="shared" si="7"/>
        <v>4.5583333333333336</v>
      </c>
      <c r="X54" s="75">
        <f t="shared" si="7"/>
        <v>6.4197992890999993</v>
      </c>
      <c r="Y54" s="75">
        <f t="shared" si="8"/>
        <v>1.8614659557666657</v>
      </c>
      <c r="Z54" s="76">
        <f t="shared" si="15"/>
        <v>0</v>
      </c>
      <c r="AA54" s="76">
        <f t="shared" si="15"/>
        <v>0</v>
      </c>
      <c r="AC54" s="8"/>
    </row>
    <row r="55" spans="1:29" ht="15" customHeight="1" x14ac:dyDescent="0.2">
      <c r="A55" s="4">
        <v>51</v>
      </c>
      <c r="B55" s="88" t="s">
        <v>84</v>
      </c>
      <c r="C55" s="73"/>
      <c r="D55" s="74">
        <v>0.36220000000000002</v>
      </c>
      <c r="E55" s="75">
        <v>0</v>
      </c>
      <c r="F55" s="75">
        <v>0.57707991619999999</v>
      </c>
      <c r="G55" s="75">
        <f t="shared" si="1"/>
        <v>0.57707991619999999</v>
      </c>
      <c r="H55" s="75">
        <v>0</v>
      </c>
      <c r="I55" s="75">
        <v>0</v>
      </c>
      <c r="J55" s="75">
        <f t="shared" si="2"/>
        <v>0</v>
      </c>
      <c r="K55" s="75">
        <v>0</v>
      </c>
      <c r="L55" s="75">
        <v>4.4896819300999997</v>
      </c>
      <c r="M55" s="75">
        <f t="shared" si="3"/>
        <v>4.4896819300999997</v>
      </c>
      <c r="N55" s="75"/>
      <c r="O55" s="75">
        <v>0</v>
      </c>
      <c r="P55" s="75">
        <f t="shared" si="4"/>
        <v>0</v>
      </c>
      <c r="Q55" s="75"/>
      <c r="R55" s="75">
        <v>0</v>
      </c>
      <c r="S55" s="75">
        <f t="shared" si="5"/>
        <v>0</v>
      </c>
      <c r="T55" s="75"/>
      <c r="U55" s="75">
        <v>0</v>
      </c>
      <c r="V55" s="75">
        <f t="shared" si="6"/>
        <v>0</v>
      </c>
      <c r="W55" s="75">
        <f>T55+Q55+N55+K55+H55</f>
        <v>0</v>
      </c>
      <c r="X55" s="75">
        <f>U55+R55+O55+L55+I55</f>
        <v>4.4896819300999997</v>
      </c>
      <c r="Y55" s="75">
        <f>X55-W55</f>
        <v>4.4896819300999997</v>
      </c>
      <c r="Z55" s="76">
        <f t="shared" si="15"/>
        <v>0</v>
      </c>
      <c r="AA55" s="76">
        <f t="shared" si="15"/>
        <v>7.780000315491832</v>
      </c>
      <c r="AC55" s="8"/>
    </row>
    <row r="56" spans="1:29" ht="15" customHeight="1" x14ac:dyDescent="0.25">
      <c r="A56" s="77">
        <v>52</v>
      </c>
      <c r="B56" s="78" t="s">
        <v>85</v>
      </c>
      <c r="C56" s="79">
        <f>SUM(C52:C54)</f>
        <v>2616</v>
      </c>
      <c r="D56" s="80">
        <v>0.36220000000000002</v>
      </c>
      <c r="E56" s="81">
        <f>SUM(E52:E55)</f>
        <v>391.09000000000003</v>
      </c>
      <c r="F56" s="81">
        <f t="shared" ref="F56:V56" si="16">SUM(F52:F55)</f>
        <v>336.61715631619995</v>
      </c>
      <c r="G56" s="81">
        <f t="shared" si="16"/>
        <v>-54.472843683800043</v>
      </c>
      <c r="H56" s="81">
        <f t="shared" si="16"/>
        <v>731.12499999999989</v>
      </c>
      <c r="I56" s="81">
        <f t="shared" si="16"/>
        <v>668.33386587079985</v>
      </c>
      <c r="J56" s="81">
        <f t="shared" si="16"/>
        <v>-62.791134129200039</v>
      </c>
      <c r="K56" s="81">
        <f t="shared" si="16"/>
        <v>1390.8319999999999</v>
      </c>
      <c r="L56" s="81">
        <f t="shared" si="16"/>
        <v>1156.1625959501</v>
      </c>
      <c r="M56" s="81">
        <f t="shared" si="16"/>
        <v>-234.66940404990004</v>
      </c>
      <c r="N56" s="81">
        <f t="shared" si="16"/>
        <v>0</v>
      </c>
      <c r="O56" s="81">
        <f t="shared" si="16"/>
        <v>0</v>
      </c>
      <c r="P56" s="81">
        <f t="shared" si="16"/>
        <v>0</v>
      </c>
      <c r="Q56" s="81">
        <f t="shared" si="16"/>
        <v>0</v>
      </c>
      <c r="R56" s="81">
        <f t="shared" si="16"/>
        <v>0</v>
      </c>
      <c r="S56" s="81">
        <f t="shared" si="16"/>
        <v>0</v>
      </c>
      <c r="T56" s="81">
        <f t="shared" si="16"/>
        <v>0</v>
      </c>
      <c r="U56" s="81">
        <f t="shared" si="16"/>
        <v>0</v>
      </c>
      <c r="V56" s="81">
        <f t="shared" si="16"/>
        <v>0</v>
      </c>
      <c r="W56" s="81">
        <f>SUM(W52:W55)</f>
        <v>2121.9569999999999</v>
      </c>
      <c r="X56" s="81">
        <f>SUM(X52:X55)</f>
        <v>1824.4964618208999</v>
      </c>
      <c r="Y56" s="81">
        <f>SUM(Y52:Y55)</f>
        <v>-297.46053817910013</v>
      </c>
      <c r="Z56" s="82">
        <f t="shared" si="15"/>
        <v>5.4257511058835552</v>
      </c>
      <c r="AA56" s="82">
        <f t="shared" si="15"/>
        <v>5.4200935026231001</v>
      </c>
      <c r="AC56" s="8"/>
    </row>
    <row r="57" spans="1:29" ht="15" customHeight="1" x14ac:dyDescent="0.2">
      <c r="A57" s="4">
        <v>53</v>
      </c>
      <c r="B57" s="88" t="s">
        <v>170</v>
      </c>
      <c r="C57" s="73">
        <v>230.55</v>
      </c>
      <c r="D57" s="74">
        <v>0.36220000000000002</v>
      </c>
      <c r="E57" s="75">
        <v>55</v>
      </c>
      <c r="F57" s="75">
        <v>54.197187026999998</v>
      </c>
      <c r="G57" s="75">
        <f t="shared" si="1"/>
        <v>-0.80281297300000176</v>
      </c>
      <c r="H57" s="75">
        <v>81.216666666666669</v>
      </c>
      <c r="I57" s="75">
        <v>79.522733966600001</v>
      </c>
      <c r="J57" s="75">
        <f t="shared" si="2"/>
        <v>-1.693932700066668</v>
      </c>
      <c r="K57" s="75">
        <v>140.80000000000001</v>
      </c>
      <c r="L57" s="75">
        <v>155.19441606819998</v>
      </c>
      <c r="M57" s="75">
        <f t="shared" si="3"/>
        <v>14.394416068199973</v>
      </c>
      <c r="N57" s="75"/>
      <c r="O57" s="75">
        <v>0</v>
      </c>
      <c r="P57" s="75">
        <f t="shared" si="4"/>
        <v>0</v>
      </c>
      <c r="Q57" s="75"/>
      <c r="R57" s="75">
        <v>0</v>
      </c>
      <c r="S57" s="75">
        <f t="shared" si="5"/>
        <v>0</v>
      </c>
      <c r="T57" s="75"/>
      <c r="U57" s="75">
        <v>3.2530869321999996</v>
      </c>
      <c r="V57" s="75">
        <f t="shared" si="6"/>
        <v>3.2530869321999996</v>
      </c>
      <c r="W57" s="75">
        <f t="shared" si="7"/>
        <v>222.01666666666668</v>
      </c>
      <c r="X57" s="75">
        <f t="shared" si="7"/>
        <v>237.97023696700001</v>
      </c>
      <c r="Y57" s="75">
        <f t="shared" si="8"/>
        <v>15.953570300333325</v>
      </c>
      <c r="Z57" s="76">
        <f t="shared" si="15"/>
        <v>4.0366666666666671</v>
      </c>
      <c r="AA57" s="76">
        <f t="shared" si="15"/>
        <v>4.3908226611179622</v>
      </c>
      <c r="AC57" s="8"/>
    </row>
    <row r="58" spans="1:29" ht="15" customHeight="1" x14ac:dyDescent="0.2">
      <c r="A58" s="4">
        <v>54</v>
      </c>
      <c r="B58" s="88" t="s">
        <v>171</v>
      </c>
      <c r="C58" s="73">
        <v>500</v>
      </c>
      <c r="D58" s="74">
        <v>0.36220000000000002</v>
      </c>
      <c r="E58" s="75">
        <v>113.29</v>
      </c>
      <c r="F58" s="75">
        <v>119.7595041909</v>
      </c>
      <c r="G58" s="75">
        <f>F58-E58</f>
        <v>6.4695041908999968</v>
      </c>
      <c r="H58" s="75">
        <v>199.2</v>
      </c>
      <c r="I58" s="75">
        <v>207.28641830399999</v>
      </c>
      <c r="J58" s="75">
        <f>I58-H58</f>
        <v>8.0864183040000057</v>
      </c>
      <c r="K58" s="75">
        <v>282.09210000000002</v>
      </c>
      <c r="L58" s="75">
        <v>280.23723964739997</v>
      </c>
      <c r="M58" s="75">
        <f>L58-K58</f>
        <v>-1.854860352600042</v>
      </c>
      <c r="N58" s="75"/>
      <c r="O58" s="75">
        <v>0</v>
      </c>
      <c r="P58" s="75">
        <f>O58-N58</f>
        <v>0</v>
      </c>
      <c r="Q58" s="75"/>
      <c r="R58" s="75">
        <v>0</v>
      </c>
      <c r="S58" s="75">
        <f>R58-Q58</f>
        <v>0</v>
      </c>
      <c r="T58" s="75"/>
      <c r="U58" s="75">
        <v>12.884352185199999</v>
      </c>
      <c r="V58" s="75">
        <f>U58-T58</f>
        <v>12.884352185199999</v>
      </c>
      <c r="W58" s="75">
        <f t="shared" si="7"/>
        <v>481.2921</v>
      </c>
      <c r="X58" s="75">
        <f>U58+R58+O58+L58+I58</f>
        <v>500.40801013659996</v>
      </c>
      <c r="Y58" s="75">
        <f>X58-W58</f>
        <v>19.11591013659995</v>
      </c>
      <c r="Z58" s="76">
        <f t="shared" si="15"/>
        <v>4.2483193574013596</v>
      </c>
      <c r="AA58" s="76">
        <f t="shared" si="15"/>
        <v>4.1784408971745206</v>
      </c>
      <c r="AC58" s="8"/>
    </row>
    <row r="59" spans="1:29" ht="15" customHeight="1" x14ac:dyDescent="0.2">
      <c r="A59" s="4">
        <v>55</v>
      </c>
      <c r="B59" s="88" t="s">
        <v>86</v>
      </c>
      <c r="C59" s="73">
        <v>625</v>
      </c>
      <c r="D59" s="74">
        <v>0.36220000000000002</v>
      </c>
      <c r="E59" s="75">
        <v>141.61000000000001</v>
      </c>
      <c r="F59" s="75">
        <v>113.35338701139999</v>
      </c>
      <c r="G59" s="75">
        <f>F59-E59</f>
        <v>-28.256612988600025</v>
      </c>
      <c r="H59" s="75">
        <v>236.57499999999999</v>
      </c>
      <c r="I59" s="75">
        <v>183.51277390069998</v>
      </c>
      <c r="J59" s="75">
        <f>I59-H59</f>
        <v>-53.062226099300005</v>
      </c>
      <c r="K59" s="75">
        <v>362.52160000000003</v>
      </c>
      <c r="L59" s="75">
        <v>298.11940642139996</v>
      </c>
      <c r="M59" s="75">
        <f>L59-K59</f>
        <v>-64.402193578600077</v>
      </c>
      <c r="N59" s="75"/>
      <c r="O59" s="75">
        <v>0</v>
      </c>
      <c r="P59" s="75">
        <f>O59-N59</f>
        <v>0</v>
      </c>
      <c r="Q59" s="75"/>
      <c r="R59" s="75">
        <v>0</v>
      </c>
      <c r="S59" s="75">
        <f>R59-Q59</f>
        <v>0</v>
      </c>
      <c r="T59" s="75"/>
      <c r="U59" s="75">
        <v>0</v>
      </c>
      <c r="V59" s="75">
        <f>U59-T59</f>
        <v>0</v>
      </c>
      <c r="W59" s="75">
        <f t="shared" si="7"/>
        <v>599.09660000000008</v>
      </c>
      <c r="X59" s="75">
        <f>U59+R59+O59+L59+I59</f>
        <v>481.63218032209994</v>
      </c>
      <c r="Y59" s="75">
        <f>X59-W59</f>
        <v>-117.46441967790014</v>
      </c>
      <c r="Z59" s="76">
        <f t="shared" si="15"/>
        <v>4.2306094202386841</v>
      </c>
      <c r="AA59" s="76">
        <f t="shared" si="15"/>
        <v>4.2489438826707673</v>
      </c>
      <c r="AC59" s="8"/>
    </row>
    <row r="60" spans="1:29" ht="15" customHeight="1" x14ac:dyDescent="0.2">
      <c r="A60" s="4">
        <v>56</v>
      </c>
      <c r="B60" s="88" t="s">
        <v>87</v>
      </c>
      <c r="C60" s="73">
        <v>125</v>
      </c>
      <c r="D60" s="74">
        <v>0.36220000000000002</v>
      </c>
      <c r="E60" s="75">
        <v>0</v>
      </c>
      <c r="F60" s="75">
        <v>23.418677256899997</v>
      </c>
      <c r="G60" s="75">
        <f>F60-E60</f>
        <v>23.418677256899997</v>
      </c>
      <c r="H60" s="75">
        <v>0</v>
      </c>
      <c r="I60" s="75">
        <v>49.389042920399994</v>
      </c>
      <c r="J60" s="75">
        <f>I60-H60</f>
        <v>49.389042920399994</v>
      </c>
      <c r="K60" s="75">
        <v>0</v>
      </c>
      <c r="L60" s="75">
        <v>54.799704697699994</v>
      </c>
      <c r="M60" s="75">
        <f>L60-K60</f>
        <v>54.799704697699994</v>
      </c>
      <c r="N60" s="75"/>
      <c r="O60" s="75">
        <v>0</v>
      </c>
      <c r="P60" s="75">
        <f>O60-N60</f>
        <v>0</v>
      </c>
      <c r="Q60" s="75"/>
      <c r="R60" s="75">
        <v>0</v>
      </c>
      <c r="S60" s="75">
        <f>R60-Q60</f>
        <v>0</v>
      </c>
      <c r="T60" s="75"/>
      <c r="U60" s="75">
        <v>2.5316169885000002</v>
      </c>
      <c r="V60" s="75">
        <f>U60-T60</f>
        <v>2.5316169885000002</v>
      </c>
      <c r="W60" s="75">
        <f t="shared" si="7"/>
        <v>0</v>
      </c>
      <c r="X60" s="75">
        <f>U60+R60+O60+L60+I60</f>
        <v>106.72036460659999</v>
      </c>
      <c r="Y60" s="75">
        <f>X60-W60</f>
        <v>106.72036460659999</v>
      </c>
      <c r="Z60" s="76">
        <f t="shared" si="15"/>
        <v>0</v>
      </c>
      <c r="AA60" s="76">
        <f t="shared" si="15"/>
        <v>4.5570620166071194</v>
      </c>
      <c r="AC60" s="8"/>
    </row>
    <row r="61" spans="1:29" ht="15" customHeight="1" x14ac:dyDescent="0.25">
      <c r="A61" s="89">
        <v>57</v>
      </c>
      <c r="B61" s="85" t="s">
        <v>88</v>
      </c>
      <c r="C61" s="73">
        <v>1040</v>
      </c>
      <c r="D61" s="74">
        <v>0.36220000000000002</v>
      </c>
      <c r="E61" s="75">
        <v>157.75</v>
      </c>
      <c r="F61" s="75">
        <v>126.50959791999999</v>
      </c>
      <c r="G61" s="75">
        <f t="shared" si="1"/>
        <v>-31.24040208000001</v>
      </c>
      <c r="H61" s="75">
        <v>256.86666666666667</v>
      </c>
      <c r="I61" s="75">
        <v>238.44964181920699</v>
      </c>
      <c r="J61" s="75">
        <f t="shared" si="2"/>
        <v>-18.417024847459686</v>
      </c>
      <c r="K61" s="75">
        <v>548.97</v>
      </c>
      <c r="L61" s="75">
        <v>440.88594875119998</v>
      </c>
      <c r="M61" s="75">
        <f t="shared" si="3"/>
        <v>-108.08405124880005</v>
      </c>
      <c r="N61" s="75"/>
      <c r="O61" s="75">
        <v>0</v>
      </c>
      <c r="P61" s="75">
        <f t="shared" si="4"/>
        <v>0</v>
      </c>
      <c r="Q61" s="75"/>
      <c r="R61" s="75">
        <v>0</v>
      </c>
      <c r="S61" s="75">
        <f t="shared" si="5"/>
        <v>0</v>
      </c>
      <c r="T61" s="75"/>
      <c r="U61" s="75">
        <v>0</v>
      </c>
      <c r="V61" s="75">
        <f t="shared" si="6"/>
        <v>0</v>
      </c>
      <c r="W61" s="75">
        <f t="shared" si="7"/>
        <v>805.8366666666667</v>
      </c>
      <c r="X61" s="75">
        <f>U61+R61+O61+L61+I61</f>
        <v>679.33559057040702</v>
      </c>
      <c r="Y61" s="75">
        <f>X61-W61</f>
        <v>-126.50107609625968</v>
      </c>
      <c r="Z61" s="76">
        <f t="shared" si="15"/>
        <v>5.1083148441627051</v>
      </c>
      <c r="AA61" s="76">
        <f t="shared" si="15"/>
        <v>5.3698343978612106</v>
      </c>
      <c r="AC61" s="8"/>
    </row>
    <row r="62" spans="1:29" ht="15" customHeight="1" x14ac:dyDescent="0.25">
      <c r="A62" s="90">
        <v>58</v>
      </c>
      <c r="B62" s="78" t="s">
        <v>89</v>
      </c>
      <c r="C62" s="79">
        <f>SUM(C57:C61)</f>
        <v>2520.5500000000002</v>
      </c>
      <c r="D62" s="80">
        <v>0.36220000000000002</v>
      </c>
      <c r="E62" s="81">
        <f>SUM(E57:E61)</f>
        <v>467.65000000000003</v>
      </c>
      <c r="F62" s="81">
        <f t="shared" ref="F62:Y62" si="17">SUM(F57:F61)</f>
        <v>437.23835340620002</v>
      </c>
      <c r="G62" s="81">
        <f t="shared" si="17"/>
        <v>-30.411646593800043</v>
      </c>
      <c r="H62" s="81">
        <f t="shared" si="17"/>
        <v>773.85833333333323</v>
      </c>
      <c r="I62" s="81">
        <f t="shared" si="17"/>
        <v>758.16061091090705</v>
      </c>
      <c r="J62" s="81">
        <f t="shared" si="17"/>
        <v>-15.697722422426359</v>
      </c>
      <c r="K62" s="81">
        <f t="shared" si="17"/>
        <v>1334.3837000000001</v>
      </c>
      <c r="L62" s="81">
        <f t="shared" si="17"/>
        <v>1229.2367155858999</v>
      </c>
      <c r="M62" s="81">
        <f t="shared" si="17"/>
        <v>-105.1469844141002</v>
      </c>
      <c r="N62" s="81">
        <f t="shared" si="17"/>
        <v>0</v>
      </c>
      <c r="O62" s="81">
        <f t="shared" si="17"/>
        <v>0</v>
      </c>
      <c r="P62" s="81">
        <f t="shared" si="17"/>
        <v>0</v>
      </c>
      <c r="Q62" s="81">
        <f t="shared" si="17"/>
        <v>0</v>
      </c>
      <c r="R62" s="81">
        <f t="shared" si="17"/>
        <v>0</v>
      </c>
      <c r="S62" s="81">
        <f t="shared" si="17"/>
        <v>0</v>
      </c>
      <c r="T62" s="81">
        <f t="shared" si="17"/>
        <v>0</v>
      </c>
      <c r="U62" s="81">
        <f t="shared" si="17"/>
        <v>18.669056105900001</v>
      </c>
      <c r="V62" s="81">
        <f t="shared" si="17"/>
        <v>18.669056105900001</v>
      </c>
      <c r="W62" s="81">
        <f t="shared" si="17"/>
        <v>2108.2420333333334</v>
      </c>
      <c r="X62" s="81">
        <f t="shared" si="17"/>
        <v>2006.0663826027069</v>
      </c>
      <c r="Y62" s="81">
        <f t="shared" si="17"/>
        <v>-102.17565073062656</v>
      </c>
      <c r="Z62" s="82">
        <f t="shared" si="15"/>
        <v>4.5081621583092764</v>
      </c>
      <c r="AA62" s="82">
        <f t="shared" si="15"/>
        <v>4.588038462259612</v>
      </c>
      <c r="AC62" s="8"/>
    </row>
    <row r="63" spans="1:29" ht="15" customHeight="1" x14ac:dyDescent="0.25">
      <c r="A63" s="4">
        <f t="shared" si="9"/>
        <v>59</v>
      </c>
      <c r="B63" s="85" t="s">
        <v>90</v>
      </c>
      <c r="C63" s="73"/>
      <c r="D63" s="4"/>
      <c r="E63" s="75">
        <v>0</v>
      </c>
      <c r="F63" s="75">
        <v>-9.3483611326739009</v>
      </c>
      <c r="G63" s="75">
        <f t="shared" si="1"/>
        <v>-9.3483611326739009</v>
      </c>
      <c r="H63" s="75">
        <v>0</v>
      </c>
      <c r="I63" s="75">
        <v>0</v>
      </c>
      <c r="J63" s="75">
        <f t="shared" si="2"/>
        <v>0</v>
      </c>
      <c r="K63" s="75">
        <v>0</v>
      </c>
      <c r="L63" s="75">
        <v>30.322690546699999</v>
      </c>
      <c r="M63" s="75">
        <f t="shared" si="3"/>
        <v>30.322690546699999</v>
      </c>
      <c r="N63" s="75"/>
      <c r="O63" s="75">
        <v>0</v>
      </c>
      <c r="P63" s="75">
        <f t="shared" si="4"/>
        <v>0</v>
      </c>
      <c r="Q63" s="75"/>
      <c r="R63" s="75">
        <v>0</v>
      </c>
      <c r="S63" s="75">
        <f t="shared" si="5"/>
        <v>0</v>
      </c>
      <c r="T63" s="75"/>
      <c r="U63" s="75">
        <v>0</v>
      </c>
      <c r="V63" s="75">
        <f t="shared" si="6"/>
        <v>0</v>
      </c>
      <c r="W63" s="75">
        <f t="shared" si="7"/>
        <v>0</v>
      </c>
      <c r="X63" s="75">
        <f t="shared" si="7"/>
        <v>30.322690546699999</v>
      </c>
      <c r="Y63" s="75">
        <f t="shared" si="8"/>
        <v>30.322690546699999</v>
      </c>
      <c r="Z63" s="76">
        <f t="shared" si="15"/>
        <v>0</v>
      </c>
      <c r="AA63" s="76">
        <f t="shared" si="15"/>
        <v>-3.2436370521371627</v>
      </c>
      <c r="AC63" s="8"/>
    </row>
    <row r="64" spans="1:29" ht="15" customHeight="1" x14ac:dyDescent="0.25">
      <c r="A64" s="4">
        <f t="shared" si="9"/>
        <v>60</v>
      </c>
      <c r="B64" s="85" t="s">
        <v>91</v>
      </c>
      <c r="C64" s="73"/>
      <c r="D64" s="4"/>
      <c r="E64" s="75">
        <v>67.19</v>
      </c>
      <c r="F64" s="75">
        <v>99.145895705900003</v>
      </c>
      <c r="G64" s="75">
        <f t="shared" si="1"/>
        <v>31.955895705900005</v>
      </c>
      <c r="H64" s="75">
        <v>0</v>
      </c>
      <c r="I64" s="75">
        <v>0</v>
      </c>
      <c r="J64" s="75">
        <f t="shared" si="2"/>
        <v>0</v>
      </c>
      <c r="K64" s="75">
        <v>391.04579999999999</v>
      </c>
      <c r="L64" s="75">
        <v>658.57530525820698</v>
      </c>
      <c r="M64" s="75">
        <f t="shared" si="3"/>
        <v>267.529505258207</v>
      </c>
      <c r="N64" s="75"/>
      <c r="O64" s="75">
        <v>0</v>
      </c>
      <c r="P64" s="75">
        <f t="shared" si="4"/>
        <v>0</v>
      </c>
      <c r="Q64" s="75"/>
      <c r="R64" s="75">
        <v>0</v>
      </c>
      <c r="S64" s="75">
        <f t="shared" si="5"/>
        <v>0</v>
      </c>
      <c r="T64" s="75"/>
      <c r="U64" s="75">
        <v>0</v>
      </c>
      <c r="V64" s="75">
        <f t="shared" si="6"/>
        <v>0</v>
      </c>
      <c r="W64" s="75">
        <f t="shared" si="7"/>
        <v>391.04579999999999</v>
      </c>
      <c r="X64" s="75">
        <f t="shared" si="7"/>
        <v>658.57530525820698</v>
      </c>
      <c r="Y64" s="75">
        <f t="shared" si="8"/>
        <v>267.529505258207</v>
      </c>
      <c r="Z64" s="76">
        <f t="shared" si="15"/>
        <v>5.82</v>
      </c>
      <c r="AA64" s="76">
        <f t="shared" si="15"/>
        <v>6.6424868177273053</v>
      </c>
      <c r="AC64" s="8"/>
    </row>
    <row r="65" spans="1:29" ht="15" customHeight="1" x14ac:dyDescent="0.25">
      <c r="A65" s="4">
        <f t="shared" si="9"/>
        <v>61</v>
      </c>
      <c r="B65" s="85" t="s">
        <v>92</v>
      </c>
      <c r="C65" s="73"/>
      <c r="D65" s="4"/>
      <c r="E65" s="75">
        <v>0</v>
      </c>
      <c r="F65" s="75">
        <v>-20.475751899999999</v>
      </c>
      <c r="G65" s="75">
        <f t="shared" si="1"/>
        <v>-20.475751899999999</v>
      </c>
      <c r="H65" s="75">
        <v>0</v>
      </c>
      <c r="I65" s="75">
        <v>0</v>
      </c>
      <c r="J65" s="75">
        <f t="shared" si="2"/>
        <v>0</v>
      </c>
      <c r="K65" s="75">
        <v>0</v>
      </c>
      <c r="L65" s="75">
        <v>-42.294159426292993</v>
      </c>
      <c r="M65" s="75">
        <f t="shared" si="3"/>
        <v>-42.294159426292993</v>
      </c>
      <c r="N65" s="75"/>
      <c r="O65" s="75"/>
      <c r="P65" s="75">
        <f t="shared" si="4"/>
        <v>0</v>
      </c>
      <c r="Q65" s="75"/>
      <c r="R65" s="75"/>
      <c r="S65" s="75">
        <f t="shared" si="5"/>
        <v>0</v>
      </c>
      <c r="T65" s="75"/>
      <c r="U65" s="75"/>
      <c r="V65" s="75">
        <f t="shared" si="6"/>
        <v>0</v>
      </c>
      <c r="W65" s="75">
        <f t="shared" si="7"/>
        <v>0</v>
      </c>
      <c r="X65" s="75">
        <f t="shared" si="7"/>
        <v>-42.294159426292993</v>
      </c>
      <c r="Y65" s="75">
        <f t="shared" si="8"/>
        <v>-42.294159426292993</v>
      </c>
      <c r="Z65" s="76">
        <f t="shared" si="15"/>
        <v>0</v>
      </c>
      <c r="AA65" s="76">
        <f t="shared" si="15"/>
        <v>2.0655729583387359</v>
      </c>
      <c r="AC65" s="8"/>
    </row>
    <row r="66" spans="1:29" ht="15" customHeight="1" x14ac:dyDescent="0.25">
      <c r="A66" s="4">
        <f t="shared" si="9"/>
        <v>62</v>
      </c>
      <c r="B66" s="85" t="s">
        <v>93</v>
      </c>
      <c r="C66" s="73"/>
      <c r="D66" s="4"/>
      <c r="E66" s="75">
        <v>0</v>
      </c>
      <c r="F66" s="75"/>
      <c r="G66" s="75">
        <f t="shared" si="1"/>
        <v>0</v>
      </c>
      <c r="H66" s="75">
        <v>0</v>
      </c>
      <c r="I66" s="75"/>
      <c r="J66" s="75">
        <f t="shared" si="2"/>
        <v>0</v>
      </c>
      <c r="K66" s="75">
        <v>0</v>
      </c>
      <c r="L66" s="75"/>
      <c r="M66" s="75">
        <f t="shared" si="3"/>
        <v>0</v>
      </c>
      <c r="N66" s="75"/>
      <c r="O66" s="75"/>
      <c r="P66" s="75">
        <f t="shared" si="4"/>
        <v>0</v>
      </c>
      <c r="Q66" s="75"/>
      <c r="R66" s="75"/>
      <c r="S66" s="75">
        <f t="shared" si="5"/>
        <v>0</v>
      </c>
      <c r="T66" s="75"/>
      <c r="U66" s="75"/>
      <c r="V66" s="75">
        <f t="shared" si="6"/>
        <v>0</v>
      </c>
      <c r="W66" s="75">
        <f t="shared" si="7"/>
        <v>0</v>
      </c>
      <c r="X66" s="75">
        <f t="shared" si="7"/>
        <v>0</v>
      </c>
      <c r="Y66" s="75">
        <f t="shared" si="8"/>
        <v>0</v>
      </c>
      <c r="Z66" s="76">
        <f t="shared" si="15"/>
        <v>0</v>
      </c>
      <c r="AA66" s="76">
        <f t="shared" si="15"/>
        <v>0</v>
      </c>
      <c r="AC66" s="8"/>
    </row>
    <row r="67" spans="1:29" ht="15" customHeight="1" x14ac:dyDescent="0.25">
      <c r="A67" s="4">
        <f t="shared" si="9"/>
        <v>63</v>
      </c>
      <c r="B67" s="85" t="s">
        <v>94</v>
      </c>
      <c r="C67" s="73"/>
      <c r="D67" s="4"/>
      <c r="E67" s="75">
        <v>0</v>
      </c>
      <c r="F67" s="75"/>
      <c r="G67" s="75">
        <f t="shared" si="1"/>
        <v>0</v>
      </c>
      <c r="H67" s="75">
        <v>0</v>
      </c>
      <c r="I67" s="75"/>
      <c r="J67" s="75">
        <f t="shared" si="2"/>
        <v>0</v>
      </c>
      <c r="K67" s="75">
        <v>0</v>
      </c>
      <c r="L67" s="75"/>
      <c r="M67" s="75">
        <f t="shared" si="3"/>
        <v>0</v>
      </c>
      <c r="N67" s="75"/>
      <c r="O67" s="75"/>
      <c r="P67" s="75">
        <f t="shared" si="4"/>
        <v>0</v>
      </c>
      <c r="Q67" s="75"/>
      <c r="R67" s="75"/>
      <c r="S67" s="75">
        <f t="shared" si="5"/>
        <v>0</v>
      </c>
      <c r="T67" s="75"/>
      <c r="U67" s="75"/>
      <c r="V67" s="75">
        <f t="shared" si="6"/>
        <v>0</v>
      </c>
      <c r="W67" s="75">
        <f t="shared" si="7"/>
        <v>0</v>
      </c>
      <c r="X67" s="75">
        <f t="shared" si="7"/>
        <v>0</v>
      </c>
      <c r="Y67" s="75">
        <f t="shared" si="8"/>
        <v>0</v>
      </c>
      <c r="Z67" s="76">
        <f t="shared" si="15"/>
        <v>0</v>
      </c>
      <c r="AA67" s="76">
        <f t="shared" si="15"/>
        <v>0</v>
      </c>
      <c r="AC67" s="8"/>
    </row>
    <row r="68" spans="1:29" ht="15" customHeight="1" x14ac:dyDescent="0.25">
      <c r="A68" s="4">
        <v>64</v>
      </c>
      <c r="B68" s="91" t="s">
        <v>95</v>
      </c>
      <c r="C68" s="73"/>
      <c r="D68" s="4"/>
      <c r="E68" s="75">
        <v>0</v>
      </c>
      <c r="F68" s="75"/>
      <c r="G68" s="75">
        <f t="shared" si="1"/>
        <v>0</v>
      </c>
      <c r="H68" s="75">
        <v>0</v>
      </c>
      <c r="I68" s="75"/>
      <c r="J68" s="75">
        <f t="shared" si="2"/>
        <v>0</v>
      </c>
      <c r="K68" s="75">
        <v>0</v>
      </c>
      <c r="L68" s="75"/>
      <c r="M68" s="75">
        <f t="shared" si="3"/>
        <v>0</v>
      </c>
      <c r="N68" s="75"/>
      <c r="O68" s="75"/>
      <c r="P68" s="75">
        <f t="shared" si="4"/>
        <v>0</v>
      </c>
      <c r="Q68" s="75"/>
      <c r="R68" s="75"/>
      <c r="S68" s="75">
        <f t="shared" si="5"/>
        <v>0</v>
      </c>
      <c r="T68" s="75"/>
      <c r="U68" s="75"/>
      <c r="V68" s="75">
        <f t="shared" si="6"/>
        <v>0</v>
      </c>
      <c r="W68" s="75">
        <f t="shared" si="7"/>
        <v>0</v>
      </c>
      <c r="X68" s="75">
        <f t="shared" si="7"/>
        <v>0</v>
      </c>
      <c r="Y68" s="75">
        <f t="shared" si="8"/>
        <v>0</v>
      </c>
      <c r="Z68" s="76">
        <f t="shared" si="15"/>
        <v>0</v>
      </c>
      <c r="AA68" s="76">
        <f t="shared" si="15"/>
        <v>0</v>
      </c>
      <c r="AC68" s="8"/>
    </row>
    <row r="69" spans="1:29" ht="15" customHeight="1" x14ac:dyDescent="0.25">
      <c r="A69" s="4">
        <v>65</v>
      </c>
      <c r="B69" s="91" t="s">
        <v>96</v>
      </c>
      <c r="C69" s="73"/>
      <c r="D69" s="4"/>
      <c r="E69" s="75">
        <v>0</v>
      </c>
      <c r="F69" s="75"/>
      <c r="G69" s="75">
        <f t="shared" si="1"/>
        <v>0</v>
      </c>
      <c r="H69" s="75">
        <v>0</v>
      </c>
      <c r="I69" s="75"/>
      <c r="J69" s="75">
        <f t="shared" si="2"/>
        <v>0</v>
      </c>
      <c r="K69" s="75">
        <v>0</v>
      </c>
      <c r="L69" s="75"/>
      <c r="M69" s="75">
        <f t="shared" si="3"/>
        <v>0</v>
      </c>
      <c r="N69" s="75"/>
      <c r="O69" s="75"/>
      <c r="P69" s="75">
        <f t="shared" si="4"/>
        <v>0</v>
      </c>
      <c r="Q69" s="75"/>
      <c r="R69" s="75"/>
      <c r="S69" s="75">
        <f t="shared" si="5"/>
        <v>0</v>
      </c>
      <c r="T69" s="75"/>
      <c r="U69" s="75"/>
      <c r="V69" s="75">
        <f t="shared" si="6"/>
        <v>0</v>
      </c>
      <c r="W69" s="75">
        <f>T69+Q69+N69+K69+H69</f>
        <v>0</v>
      </c>
      <c r="X69" s="75">
        <f>U69+R69+O69+L69+I69</f>
        <v>0</v>
      </c>
      <c r="Y69" s="75">
        <f>X69-W69</f>
        <v>0</v>
      </c>
      <c r="Z69" s="76">
        <f t="shared" si="15"/>
        <v>0</v>
      </c>
      <c r="AA69" s="76">
        <f t="shared" si="15"/>
        <v>0</v>
      </c>
      <c r="AC69" s="8"/>
    </row>
    <row r="70" spans="1:29" ht="15" customHeight="1" x14ac:dyDescent="0.25">
      <c r="A70" s="89">
        <v>66</v>
      </c>
      <c r="B70" s="91" t="s">
        <v>97</v>
      </c>
      <c r="C70" s="73"/>
      <c r="D70" s="4"/>
      <c r="E70" s="75">
        <v>0</v>
      </c>
      <c r="F70" s="75">
        <v>-105.79023144799999</v>
      </c>
      <c r="G70" s="75">
        <f t="shared" si="1"/>
        <v>-105.79023144799999</v>
      </c>
      <c r="H70" s="75">
        <v>0</v>
      </c>
      <c r="I70" s="75">
        <v>0</v>
      </c>
      <c r="J70" s="75">
        <f t="shared" si="2"/>
        <v>0</v>
      </c>
      <c r="K70" s="75">
        <v>0</v>
      </c>
      <c r="L70" s="75">
        <v>-550.10920352959988</v>
      </c>
      <c r="M70" s="75">
        <f t="shared" si="3"/>
        <v>-550.10920352959988</v>
      </c>
      <c r="N70" s="75"/>
      <c r="O70" s="75"/>
      <c r="P70" s="75">
        <f t="shared" si="4"/>
        <v>0</v>
      </c>
      <c r="Q70" s="75"/>
      <c r="R70" s="75"/>
      <c r="S70" s="75">
        <f t="shared" si="5"/>
        <v>0</v>
      </c>
      <c r="T70" s="75"/>
      <c r="U70" s="75"/>
      <c r="V70" s="75">
        <f t="shared" si="6"/>
        <v>0</v>
      </c>
      <c r="W70" s="75">
        <f>T70+Q70+N70+K70+H70</f>
        <v>0</v>
      </c>
      <c r="X70" s="75">
        <f>U70+R70+O70+L70+I70</f>
        <v>-550.10920352959988</v>
      </c>
      <c r="Y70" s="75">
        <f>X70-W70</f>
        <v>-550.10920352959988</v>
      </c>
      <c r="Z70" s="76">
        <f t="shared" si="15"/>
        <v>0</v>
      </c>
      <c r="AA70" s="76">
        <f t="shared" si="15"/>
        <v>5.1999999999999993</v>
      </c>
      <c r="AC70" s="8"/>
    </row>
    <row r="71" spans="1:29" ht="15" customHeight="1" x14ac:dyDescent="0.25">
      <c r="A71" s="77">
        <v>67</v>
      </c>
      <c r="B71" s="92" t="s">
        <v>98</v>
      </c>
      <c r="C71" s="79"/>
      <c r="D71" s="90"/>
      <c r="E71" s="81">
        <f>SUM(E63:E70)</f>
        <v>67.19</v>
      </c>
      <c r="F71" s="81">
        <f t="shared" ref="F71:V71" si="18">SUM(F63:F70)</f>
        <v>-36.46844877477389</v>
      </c>
      <c r="G71" s="81">
        <f t="shared" si="18"/>
        <v>-103.65844877477389</v>
      </c>
      <c r="H71" s="81">
        <f t="shared" si="18"/>
        <v>0</v>
      </c>
      <c r="I71" s="81">
        <f t="shared" si="18"/>
        <v>0</v>
      </c>
      <c r="J71" s="81">
        <f t="shared" si="18"/>
        <v>0</v>
      </c>
      <c r="K71" s="81">
        <f t="shared" si="18"/>
        <v>391.04579999999999</v>
      </c>
      <c r="L71" s="81">
        <f t="shared" si="18"/>
        <v>96.494632849014124</v>
      </c>
      <c r="M71" s="81">
        <f t="shared" si="18"/>
        <v>-294.55116715098586</v>
      </c>
      <c r="N71" s="81">
        <f t="shared" si="18"/>
        <v>0</v>
      </c>
      <c r="O71" s="81">
        <f t="shared" si="18"/>
        <v>0</v>
      </c>
      <c r="P71" s="81">
        <f t="shared" si="18"/>
        <v>0</v>
      </c>
      <c r="Q71" s="81">
        <f t="shared" si="18"/>
        <v>0</v>
      </c>
      <c r="R71" s="81">
        <f t="shared" si="18"/>
        <v>0</v>
      </c>
      <c r="S71" s="81">
        <f t="shared" si="18"/>
        <v>0</v>
      </c>
      <c r="T71" s="81">
        <f t="shared" si="18"/>
        <v>0</v>
      </c>
      <c r="U71" s="81">
        <f t="shared" si="18"/>
        <v>0</v>
      </c>
      <c r="V71" s="81">
        <f t="shared" si="18"/>
        <v>0</v>
      </c>
      <c r="W71" s="81">
        <f>SUM(W63:W70)</f>
        <v>391.04579999999999</v>
      </c>
      <c r="X71" s="81">
        <f>SUM(X63:X70)</f>
        <v>96.494632849014124</v>
      </c>
      <c r="Y71" s="81">
        <f>SUM(Y63:Y70)</f>
        <v>-294.55116715098586</v>
      </c>
      <c r="Z71" s="82">
        <f t="shared" si="15"/>
        <v>5.82</v>
      </c>
      <c r="AA71" s="82">
        <f t="shared" si="15"/>
        <v>-2.6459757980098622</v>
      </c>
      <c r="AC71" s="8"/>
    </row>
    <row r="72" spans="1:29" ht="15" customHeight="1" x14ac:dyDescent="0.25">
      <c r="A72" s="4">
        <v>68</v>
      </c>
      <c r="B72" s="91" t="s">
        <v>99</v>
      </c>
      <c r="C72" s="73"/>
      <c r="D72" s="4"/>
      <c r="E72" s="75">
        <v>0</v>
      </c>
      <c r="F72" s="75">
        <v>0</v>
      </c>
      <c r="G72" s="75">
        <f t="shared" si="1"/>
        <v>0</v>
      </c>
      <c r="H72" s="75">
        <v>1166.0166666666667</v>
      </c>
      <c r="I72" s="75">
        <v>1105.381192418</v>
      </c>
      <c r="J72" s="75">
        <f t="shared" si="2"/>
        <v>-60.635474248666696</v>
      </c>
      <c r="K72" s="75">
        <v>0</v>
      </c>
      <c r="L72" s="75">
        <v>0</v>
      </c>
      <c r="M72" s="75">
        <f t="shared" si="3"/>
        <v>0</v>
      </c>
      <c r="N72" s="75"/>
      <c r="O72" s="75">
        <v>0</v>
      </c>
      <c r="P72" s="75">
        <f t="shared" si="4"/>
        <v>0</v>
      </c>
      <c r="Q72" s="75"/>
      <c r="R72" s="75">
        <v>0</v>
      </c>
      <c r="S72" s="75">
        <f t="shared" si="5"/>
        <v>0</v>
      </c>
      <c r="T72" s="75"/>
      <c r="U72" s="75">
        <v>33.125139872799998</v>
      </c>
      <c r="V72" s="75">
        <f t="shared" si="6"/>
        <v>33.125139872799998</v>
      </c>
      <c r="W72" s="75">
        <f t="shared" si="7"/>
        <v>1166.0166666666667</v>
      </c>
      <c r="X72" s="75">
        <f t="shared" si="7"/>
        <v>1138.5063322907999</v>
      </c>
      <c r="Y72" s="75">
        <f t="shared" si="8"/>
        <v>-27.510334375866705</v>
      </c>
      <c r="Z72" s="76">
        <f t="shared" si="15"/>
        <v>0</v>
      </c>
      <c r="AA72" s="76">
        <f t="shared" si="15"/>
        <v>0</v>
      </c>
      <c r="AC72" s="8"/>
    </row>
    <row r="73" spans="1:29" ht="15" customHeight="1" x14ac:dyDescent="0.25">
      <c r="A73" s="4">
        <f>A72+1</f>
        <v>69</v>
      </c>
      <c r="B73" s="91" t="s">
        <v>100</v>
      </c>
      <c r="C73" s="73"/>
      <c r="D73" s="4"/>
      <c r="E73" s="75">
        <v>0</v>
      </c>
      <c r="F73" s="75">
        <v>0</v>
      </c>
      <c r="G73" s="75">
        <f t="shared" si="1"/>
        <v>0</v>
      </c>
      <c r="H73" s="75">
        <v>40.241666666666667</v>
      </c>
      <c r="I73" s="75">
        <v>111.45944007969999</v>
      </c>
      <c r="J73" s="75">
        <f t="shared" si="2"/>
        <v>71.217773413033314</v>
      </c>
      <c r="K73" s="75">
        <v>0</v>
      </c>
      <c r="L73" s="75">
        <v>0</v>
      </c>
      <c r="M73" s="75">
        <f t="shared" si="3"/>
        <v>0</v>
      </c>
      <c r="N73" s="75"/>
      <c r="O73" s="75">
        <v>0</v>
      </c>
      <c r="P73" s="75">
        <f t="shared" si="4"/>
        <v>0</v>
      </c>
      <c r="Q73" s="75"/>
      <c r="R73" s="75">
        <v>0</v>
      </c>
      <c r="S73" s="75">
        <f t="shared" si="5"/>
        <v>0</v>
      </c>
      <c r="T73" s="75"/>
      <c r="U73" s="75">
        <v>0</v>
      </c>
      <c r="V73" s="75">
        <f t="shared" si="6"/>
        <v>0</v>
      </c>
      <c r="W73" s="75">
        <f t="shared" si="7"/>
        <v>40.241666666666667</v>
      </c>
      <c r="X73" s="75">
        <f t="shared" si="7"/>
        <v>111.45944007969999</v>
      </c>
      <c r="Y73" s="75">
        <f t="shared" si="8"/>
        <v>71.217773413033314</v>
      </c>
      <c r="Z73" s="76">
        <f t="shared" si="15"/>
        <v>0</v>
      </c>
      <c r="AA73" s="76">
        <f t="shared" si="15"/>
        <v>0</v>
      </c>
      <c r="AC73" s="8"/>
    </row>
    <row r="74" spans="1:29" ht="15" customHeight="1" x14ac:dyDescent="0.25">
      <c r="A74" s="4">
        <f>A73+1</f>
        <v>70</v>
      </c>
      <c r="B74" s="91" t="s">
        <v>101</v>
      </c>
      <c r="C74" s="73"/>
      <c r="D74" s="4"/>
      <c r="E74" s="75">
        <v>0</v>
      </c>
      <c r="F74" s="75">
        <v>0</v>
      </c>
      <c r="G74" s="75">
        <f t="shared" si="1"/>
        <v>0</v>
      </c>
      <c r="H74" s="75">
        <v>544.125</v>
      </c>
      <c r="I74" s="75">
        <v>409.69117733399992</v>
      </c>
      <c r="J74" s="75">
        <f t="shared" si="2"/>
        <v>-134.43382266600008</v>
      </c>
      <c r="K74" s="75">
        <v>0</v>
      </c>
      <c r="L74" s="75">
        <v>1.5782126807999999</v>
      </c>
      <c r="M74" s="75">
        <f t="shared" si="3"/>
        <v>1.5782126807999999</v>
      </c>
      <c r="N74" s="75"/>
      <c r="O74" s="75">
        <v>0</v>
      </c>
      <c r="P74" s="75">
        <f t="shared" si="4"/>
        <v>0</v>
      </c>
      <c r="Q74" s="75"/>
      <c r="R74" s="75">
        <v>0</v>
      </c>
      <c r="S74" s="75">
        <f t="shared" si="5"/>
        <v>0</v>
      </c>
      <c r="T74" s="75"/>
      <c r="U74" s="75">
        <v>0</v>
      </c>
      <c r="V74" s="75">
        <f t="shared" si="6"/>
        <v>0</v>
      </c>
      <c r="W74" s="75">
        <f t="shared" si="7"/>
        <v>544.125</v>
      </c>
      <c r="X74" s="75">
        <f t="shared" si="7"/>
        <v>411.26939001479991</v>
      </c>
      <c r="Y74" s="75">
        <f t="shared" si="8"/>
        <v>-132.85560998520009</v>
      </c>
      <c r="Z74" s="76">
        <f t="shared" si="15"/>
        <v>0</v>
      </c>
      <c r="AA74" s="76">
        <f t="shared" si="15"/>
        <v>0</v>
      </c>
      <c r="AC74" s="8"/>
    </row>
    <row r="75" spans="1:29" ht="15" customHeight="1" x14ac:dyDescent="0.25">
      <c r="A75" s="89">
        <f>A74+1</f>
        <v>71</v>
      </c>
      <c r="B75" s="91" t="s">
        <v>102</v>
      </c>
      <c r="C75" s="73"/>
      <c r="D75" s="4"/>
      <c r="E75" s="75">
        <v>0</v>
      </c>
      <c r="F75" s="75">
        <v>0</v>
      </c>
      <c r="G75" s="75">
        <f t="shared" si="1"/>
        <v>0</v>
      </c>
      <c r="H75" s="75">
        <v>1.6416666666666666</v>
      </c>
      <c r="I75" s="75">
        <v>1.6591917135999998</v>
      </c>
      <c r="J75" s="75">
        <f t="shared" si="2"/>
        <v>1.7525046933333233E-2</v>
      </c>
      <c r="K75" s="75">
        <v>0</v>
      </c>
      <c r="L75" s="75">
        <v>0</v>
      </c>
      <c r="M75" s="75">
        <f t="shared" si="3"/>
        <v>0</v>
      </c>
      <c r="N75" s="75"/>
      <c r="O75" s="75">
        <v>0</v>
      </c>
      <c r="P75" s="75">
        <f t="shared" si="4"/>
        <v>0</v>
      </c>
      <c r="Q75" s="75"/>
      <c r="R75" s="75">
        <v>0</v>
      </c>
      <c r="S75" s="75">
        <f t="shared" si="5"/>
        <v>0</v>
      </c>
      <c r="T75" s="75"/>
      <c r="U75" s="75">
        <v>0</v>
      </c>
      <c r="V75" s="75">
        <f t="shared" si="6"/>
        <v>0</v>
      </c>
      <c r="W75" s="75">
        <f t="shared" si="7"/>
        <v>1.6416666666666666</v>
      </c>
      <c r="X75" s="75">
        <f t="shared" si="7"/>
        <v>1.6591917135999998</v>
      </c>
      <c r="Y75" s="75">
        <f t="shared" si="8"/>
        <v>1.7525046933333233E-2</v>
      </c>
      <c r="Z75" s="76">
        <f t="shared" si="15"/>
        <v>0</v>
      </c>
      <c r="AA75" s="76">
        <f t="shared" si="15"/>
        <v>0</v>
      </c>
      <c r="AC75" s="8"/>
    </row>
    <row r="76" spans="1:29" ht="25.5" x14ac:dyDescent="0.25">
      <c r="A76" s="77">
        <f>A75+1</f>
        <v>72</v>
      </c>
      <c r="B76" s="92" t="s">
        <v>103</v>
      </c>
      <c r="C76" s="79"/>
      <c r="D76" s="90"/>
      <c r="E76" s="81">
        <f>SUM(E72:E75)</f>
        <v>0</v>
      </c>
      <c r="F76" s="81">
        <f t="shared" ref="F76:Y76" si="19">SUM(F72:F75)</f>
        <v>0</v>
      </c>
      <c r="G76" s="81">
        <f t="shared" si="19"/>
        <v>0</v>
      </c>
      <c r="H76" s="81">
        <f t="shared" si="19"/>
        <v>1752.0249999999999</v>
      </c>
      <c r="I76" s="81">
        <f t="shared" si="19"/>
        <v>1628.1910015452997</v>
      </c>
      <c r="J76" s="81">
        <f t="shared" si="19"/>
        <v>-123.83399845470014</v>
      </c>
      <c r="K76" s="81">
        <f t="shared" si="19"/>
        <v>0</v>
      </c>
      <c r="L76" s="81">
        <f t="shared" si="19"/>
        <v>1.5782126807999999</v>
      </c>
      <c r="M76" s="81">
        <f t="shared" si="19"/>
        <v>1.5782126807999999</v>
      </c>
      <c r="N76" s="81">
        <f t="shared" si="19"/>
        <v>0</v>
      </c>
      <c r="O76" s="81">
        <f t="shared" si="19"/>
        <v>0</v>
      </c>
      <c r="P76" s="81">
        <f t="shared" si="19"/>
        <v>0</v>
      </c>
      <c r="Q76" s="81">
        <f t="shared" si="19"/>
        <v>0</v>
      </c>
      <c r="R76" s="81">
        <f t="shared" si="19"/>
        <v>0</v>
      </c>
      <c r="S76" s="81">
        <f t="shared" si="19"/>
        <v>0</v>
      </c>
      <c r="T76" s="81">
        <f t="shared" si="19"/>
        <v>0</v>
      </c>
      <c r="U76" s="81">
        <f t="shared" si="19"/>
        <v>33.125139872799998</v>
      </c>
      <c r="V76" s="81">
        <f t="shared" si="19"/>
        <v>33.125139872799998</v>
      </c>
      <c r="W76" s="81">
        <f t="shared" si="19"/>
        <v>1752.0249999999999</v>
      </c>
      <c r="X76" s="81">
        <f t="shared" si="19"/>
        <v>1662.8943540988998</v>
      </c>
      <c r="Y76" s="81">
        <f t="shared" si="19"/>
        <v>-89.130645901100152</v>
      </c>
      <c r="Z76" s="82">
        <f t="shared" si="15"/>
        <v>0</v>
      </c>
      <c r="AA76" s="82">
        <f t="shared" si="15"/>
        <v>0</v>
      </c>
      <c r="AC76" s="8"/>
    </row>
    <row r="77" spans="1:29" ht="12.75" x14ac:dyDescent="0.25">
      <c r="A77" s="77">
        <v>73</v>
      </c>
      <c r="B77" s="93" t="s">
        <v>104</v>
      </c>
      <c r="C77" s="79"/>
      <c r="D77" s="90"/>
      <c r="E77" s="81">
        <f t="shared" ref="E77:Y77" si="20">E12+E23+E45+E49+E56+E62+E71+E76+E51</f>
        <v>2682.9000000000005</v>
      </c>
      <c r="F77" s="81">
        <f t="shared" si="20"/>
        <v>2391.9409143836247</v>
      </c>
      <c r="G77" s="81">
        <f t="shared" si="20"/>
        <v>-290.95908561637469</v>
      </c>
      <c r="H77" s="81">
        <f t="shared" si="20"/>
        <v>4808.3166666666657</v>
      </c>
      <c r="I77" s="81">
        <f t="shared" si="20"/>
        <v>4690.7026938086683</v>
      </c>
      <c r="J77" s="81">
        <f t="shared" si="20"/>
        <v>-117.61397285799821</v>
      </c>
      <c r="K77" s="81">
        <f t="shared" si="20"/>
        <v>9238.8655000000017</v>
      </c>
      <c r="L77" s="81">
        <f t="shared" si="20"/>
        <v>8237.8205743598483</v>
      </c>
      <c r="M77" s="81">
        <f t="shared" si="20"/>
        <v>-1001.0449256401539</v>
      </c>
      <c r="N77" s="81">
        <f t="shared" si="20"/>
        <v>0</v>
      </c>
      <c r="O77" s="81">
        <f t="shared" si="20"/>
        <v>0</v>
      </c>
      <c r="P77" s="81">
        <f t="shared" si="20"/>
        <v>0</v>
      </c>
      <c r="Q77" s="81">
        <f t="shared" si="20"/>
        <v>0</v>
      </c>
      <c r="R77" s="81">
        <f t="shared" si="20"/>
        <v>0</v>
      </c>
      <c r="S77" s="81">
        <f t="shared" si="20"/>
        <v>0</v>
      </c>
      <c r="T77" s="81">
        <f t="shared" si="20"/>
        <v>0</v>
      </c>
      <c r="U77" s="81">
        <f t="shared" si="20"/>
        <v>71.953842307024985</v>
      </c>
      <c r="V77" s="81">
        <f t="shared" si="20"/>
        <v>71.953842307024985</v>
      </c>
      <c r="W77" s="81">
        <f t="shared" si="20"/>
        <v>14047.182166666669</v>
      </c>
      <c r="X77" s="81">
        <f t="shared" si="20"/>
        <v>13000.47711047554</v>
      </c>
      <c r="Y77" s="81">
        <f t="shared" si="20"/>
        <v>-1046.7050561911271</v>
      </c>
      <c r="Z77" s="82">
        <f t="shared" si="15"/>
        <v>5.2358202566874157</v>
      </c>
      <c r="AA77" s="82">
        <f t="shared" si="15"/>
        <v>5.4351163242782743</v>
      </c>
      <c r="AC77" s="8"/>
    </row>
    <row r="78" spans="1:29" ht="51" x14ac:dyDescent="0.25">
      <c r="A78" s="89">
        <v>74</v>
      </c>
      <c r="B78" s="94" t="s">
        <v>105</v>
      </c>
      <c r="C78" s="73"/>
      <c r="D78" s="4"/>
      <c r="E78" s="75">
        <v>0</v>
      </c>
      <c r="F78" s="75">
        <v>0</v>
      </c>
      <c r="G78" s="75">
        <f>F78-E78</f>
        <v>0</v>
      </c>
      <c r="H78" s="75">
        <v>0</v>
      </c>
      <c r="I78" s="75">
        <v>306.24081782819997</v>
      </c>
      <c r="J78" s="75">
        <f>I78-H78</f>
        <v>306.24081782819997</v>
      </c>
      <c r="K78" s="75">
        <v>0</v>
      </c>
      <c r="L78" s="75">
        <v>363.67817600000001</v>
      </c>
      <c r="M78" s="75">
        <f>L78-K78</f>
        <v>363.67817600000001</v>
      </c>
      <c r="N78" s="75"/>
      <c r="O78" s="75"/>
      <c r="P78" s="75">
        <f>O78-N78</f>
        <v>0</v>
      </c>
      <c r="Q78" s="75"/>
      <c r="R78" s="75"/>
      <c r="S78" s="75">
        <f>R78-Q78</f>
        <v>0</v>
      </c>
      <c r="T78" s="75"/>
      <c r="U78" s="75"/>
      <c r="V78" s="75">
        <f>U78-T78</f>
        <v>0</v>
      </c>
      <c r="W78" s="75">
        <f>T78+Q78+N78+K78+H78</f>
        <v>0</v>
      </c>
      <c r="X78" s="75">
        <f>U78+R78+O78+L78+I78</f>
        <v>669.91899382819997</v>
      </c>
      <c r="Y78" s="75">
        <f>X78-W78</f>
        <v>669.91899382819997</v>
      </c>
      <c r="Z78" s="76">
        <f t="shared" si="15"/>
        <v>0</v>
      </c>
      <c r="AA78" s="76">
        <f t="shared" si="15"/>
        <v>0</v>
      </c>
      <c r="AC78" s="8"/>
    </row>
    <row r="79" spans="1:29" ht="12.75" x14ac:dyDescent="0.25">
      <c r="A79" s="77">
        <v>75</v>
      </c>
      <c r="B79" s="93" t="s">
        <v>166</v>
      </c>
      <c r="C79" s="79"/>
      <c r="D79" s="90"/>
      <c r="E79" s="81">
        <f t="shared" ref="E79:Y79" si="21">SUM(E77:E78)</f>
        <v>2682.9000000000005</v>
      </c>
      <c r="F79" s="81">
        <f t="shared" si="21"/>
        <v>2391.9409143836247</v>
      </c>
      <c r="G79" s="81">
        <f t="shared" si="21"/>
        <v>-290.95908561637469</v>
      </c>
      <c r="H79" s="95">
        <f t="shared" si="21"/>
        <v>4808.3166666666657</v>
      </c>
      <c r="I79" s="81">
        <f t="shared" si="21"/>
        <v>4996.9435116368686</v>
      </c>
      <c r="J79" s="81">
        <f t="shared" si="21"/>
        <v>188.62684497020177</v>
      </c>
      <c r="K79" s="81">
        <f t="shared" si="21"/>
        <v>9238.8655000000017</v>
      </c>
      <c r="L79" s="81">
        <f t="shared" si="21"/>
        <v>8601.4987503598477</v>
      </c>
      <c r="M79" s="81">
        <f t="shared" si="21"/>
        <v>-637.3667496401539</v>
      </c>
      <c r="N79" s="81">
        <f t="shared" si="21"/>
        <v>0</v>
      </c>
      <c r="O79" s="81">
        <f t="shared" si="21"/>
        <v>0</v>
      </c>
      <c r="P79" s="81">
        <f t="shared" si="21"/>
        <v>0</v>
      </c>
      <c r="Q79" s="81">
        <f t="shared" si="21"/>
        <v>0</v>
      </c>
      <c r="R79" s="81">
        <f t="shared" si="21"/>
        <v>0</v>
      </c>
      <c r="S79" s="81">
        <f t="shared" si="21"/>
        <v>0</v>
      </c>
      <c r="T79" s="81">
        <f t="shared" si="21"/>
        <v>0</v>
      </c>
      <c r="U79" s="81">
        <f t="shared" si="21"/>
        <v>71.953842307024985</v>
      </c>
      <c r="V79" s="81">
        <f t="shared" si="21"/>
        <v>71.953842307024985</v>
      </c>
      <c r="W79" s="81">
        <f t="shared" si="21"/>
        <v>14047.182166666669</v>
      </c>
      <c r="X79" s="81">
        <f t="shared" si="21"/>
        <v>13670.39610430374</v>
      </c>
      <c r="Y79" s="81">
        <f t="shared" si="21"/>
        <v>-376.78606236292717</v>
      </c>
      <c r="Z79" s="82">
        <f t="shared" si="15"/>
        <v>5.2358202566874157</v>
      </c>
      <c r="AA79" s="82">
        <f t="shared" si="15"/>
        <v>5.7151897114592574</v>
      </c>
      <c r="AB79" s="10">
        <f>AA79-Z79</f>
        <v>0.47936945477184167</v>
      </c>
    </row>
    <row r="80" spans="1:29" ht="21" customHeight="1" x14ac:dyDescent="0.25"/>
    <row r="81" spans="13:27" ht="21" customHeight="1" x14ac:dyDescent="0.25">
      <c r="V81" s="8"/>
      <c r="X81" s="11"/>
    </row>
    <row r="82" spans="13:27" ht="21" customHeight="1" x14ac:dyDescent="0.25">
      <c r="M82" s="12">
        <v>1</v>
      </c>
      <c r="N82" s="98" t="s">
        <v>118</v>
      </c>
      <c r="O82" s="98"/>
      <c r="P82" s="98"/>
      <c r="Q82" s="98"/>
      <c r="R82" s="98"/>
      <c r="S82" s="98"/>
      <c r="T82" s="98"/>
      <c r="U82" s="98"/>
      <c r="V82" s="98"/>
      <c r="W82" s="98"/>
      <c r="X82" s="13" t="s">
        <v>119</v>
      </c>
      <c r="Y82" s="14">
        <f>+X79/F79</f>
        <v>5.7151897114592574</v>
      </c>
    </row>
    <row r="83" spans="13:27" ht="21" customHeight="1" x14ac:dyDescent="0.25">
      <c r="M83" s="15">
        <v>2</v>
      </c>
      <c r="N83" s="98" t="s">
        <v>120</v>
      </c>
      <c r="O83" s="98"/>
      <c r="P83" s="98"/>
      <c r="Q83" s="98"/>
      <c r="R83" s="98"/>
      <c r="S83" s="98"/>
      <c r="T83" s="98"/>
      <c r="U83" s="98"/>
      <c r="V83" s="98"/>
      <c r="W83" s="98"/>
      <c r="X83" s="13" t="s">
        <v>119</v>
      </c>
      <c r="Y83" s="14">
        <f>+W79/E79</f>
        <v>5.2358202566874157</v>
      </c>
    </row>
    <row r="84" spans="13:27" ht="21" customHeight="1" x14ac:dyDescent="0.25">
      <c r="M84" s="12">
        <v>3</v>
      </c>
      <c r="N84" s="98" t="s">
        <v>121</v>
      </c>
      <c r="O84" s="98"/>
      <c r="P84" s="98"/>
      <c r="Q84" s="98"/>
      <c r="R84" s="98"/>
      <c r="S84" s="98"/>
      <c r="T84" s="98"/>
      <c r="U84" s="98"/>
      <c r="V84" s="98"/>
      <c r="W84" s="98"/>
      <c r="X84" s="13" t="s">
        <v>119</v>
      </c>
      <c r="Y84" s="16">
        <v>8.9099999999999999E-2</v>
      </c>
    </row>
    <row r="85" spans="13:27" ht="21" customHeight="1" x14ac:dyDescent="0.25">
      <c r="M85" s="15">
        <v>4</v>
      </c>
      <c r="N85" s="98" t="s">
        <v>122</v>
      </c>
      <c r="O85" s="98"/>
      <c r="P85" s="98"/>
      <c r="Q85" s="98"/>
      <c r="R85" s="98"/>
      <c r="S85" s="98"/>
      <c r="T85" s="98"/>
      <c r="U85" s="98"/>
      <c r="V85" s="98"/>
      <c r="W85" s="98"/>
      <c r="X85" s="13" t="s">
        <v>119</v>
      </c>
      <c r="Y85" s="16">
        <v>8.3900000000000002E-2</v>
      </c>
      <c r="AA85" s="10"/>
    </row>
    <row r="86" spans="13:27" ht="15.75" x14ac:dyDescent="0.25">
      <c r="M86" s="12">
        <v>5</v>
      </c>
      <c r="N86" s="98" t="s">
        <v>123</v>
      </c>
      <c r="O86" s="98"/>
      <c r="P86" s="98"/>
      <c r="Q86" s="98"/>
      <c r="R86" s="98"/>
      <c r="S86" s="98"/>
      <c r="T86" s="98"/>
      <c r="U86" s="98"/>
      <c r="V86" s="98"/>
      <c r="W86" s="98"/>
      <c r="X86" s="13" t="s">
        <v>119</v>
      </c>
      <c r="Y86" s="17">
        <f>+MIN(Y84,Y85)*100</f>
        <v>8.39</v>
      </c>
    </row>
    <row r="87" spans="13:27" ht="33.75" customHeight="1" x14ac:dyDescent="0.25">
      <c r="M87" s="18">
        <v>6</v>
      </c>
      <c r="N87" s="99" t="s">
        <v>124</v>
      </c>
      <c r="O87" s="99"/>
      <c r="P87" s="99"/>
      <c r="Q87" s="99"/>
      <c r="R87" s="99"/>
      <c r="S87" s="99"/>
      <c r="T87" s="99"/>
      <c r="U87" s="99"/>
      <c r="V87" s="99"/>
      <c r="W87" s="99"/>
      <c r="X87" s="13" t="s">
        <v>119</v>
      </c>
      <c r="Y87" s="14">
        <f>+(Y82-Y83)/(1-(Y86/100))</f>
        <v>0.52327197333461595</v>
      </c>
    </row>
    <row r="88" spans="13:27" ht="21" customHeight="1" x14ac:dyDescent="0.25">
      <c r="M88" s="12">
        <v>7</v>
      </c>
      <c r="N88" s="98" t="s">
        <v>125</v>
      </c>
      <c r="O88" s="98"/>
      <c r="P88" s="98"/>
      <c r="Q88" s="98"/>
      <c r="R88" s="98"/>
      <c r="S88" s="98"/>
      <c r="T88" s="98"/>
      <c r="U88" s="98"/>
      <c r="V88" s="98"/>
      <c r="W88" s="98"/>
      <c r="X88" s="13" t="s">
        <v>119</v>
      </c>
      <c r="Y88" s="21">
        <v>8.6999999999999994E-2</v>
      </c>
    </row>
    <row r="89" spans="13:27" ht="21" customHeight="1" x14ac:dyDescent="0.25">
      <c r="M89" s="12">
        <v>8</v>
      </c>
      <c r="N89" s="98" t="s">
        <v>126</v>
      </c>
      <c r="O89" s="98"/>
      <c r="P89" s="98"/>
      <c r="Q89" s="98"/>
      <c r="R89" s="98"/>
      <c r="S89" s="98"/>
      <c r="T89" s="98"/>
      <c r="U89" s="98"/>
      <c r="V89" s="98"/>
      <c r="W89" s="98"/>
      <c r="X89" s="13" t="s">
        <v>119</v>
      </c>
      <c r="Y89" s="17">
        <v>2196.9219755000004</v>
      </c>
    </row>
    <row r="90" spans="13:27" ht="21" customHeight="1" x14ac:dyDescent="0.25">
      <c r="M90" s="12">
        <v>9</v>
      </c>
      <c r="N90" s="98" t="s">
        <v>127</v>
      </c>
      <c r="O90" s="98"/>
      <c r="P90" s="98"/>
      <c r="Q90" s="98"/>
      <c r="R90" s="98"/>
      <c r="S90" s="98"/>
      <c r="T90" s="98"/>
      <c r="U90" s="98"/>
      <c r="V90" s="98"/>
      <c r="W90" s="98"/>
      <c r="X90" s="13" t="s">
        <v>119</v>
      </c>
      <c r="Y90" s="17">
        <f>+Y89*Y87</f>
        <v>1149.587697382068</v>
      </c>
    </row>
    <row r="91" spans="13:27" ht="21" customHeight="1" x14ac:dyDescent="0.25">
      <c r="M91" s="12">
        <v>10</v>
      </c>
      <c r="N91" s="98" t="s">
        <v>128</v>
      </c>
      <c r="O91" s="98"/>
      <c r="P91" s="98"/>
      <c r="Q91" s="98"/>
      <c r="R91" s="98"/>
      <c r="S91" s="98"/>
      <c r="T91" s="98"/>
      <c r="U91" s="98"/>
      <c r="V91" s="98"/>
      <c r="W91" s="98"/>
      <c r="X91" s="13" t="s">
        <v>119</v>
      </c>
      <c r="Y91" s="17">
        <f>+Y79</f>
        <v>-376.78606236292717</v>
      </c>
    </row>
    <row r="92" spans="13:27" ht="21" customHeight="1" x14ac:dyDescent="0.25">
      <c r="M92" s="12">
        <v>11</v>
      </c>
      <c r="N92" s="98" t="s">
        <v>129</v>
      </c>
      <c r="O92" s="98"/>
      <c r="P92" s="98"/>
      <c r="Q92" s="98"/>
      <c r="R92" s="98"/>
      <c r="S92" s="98"/>
      <c r="T92" s="98"/>
      <c r="U92" s="98"/>
      <c r="V92" s="98"/>
      <c r="W92" s="98"/>
      <c r="X92" s="13" t="s">
        <v>119</v>
      </c>
      <c r="Y92" s="17">
        <f>+F79</f>
        <v>2391.9409143836247</v>
      </c>
    </row>
    <row r="93" spans="13:27" ht="20.100000000000001" customHeight="1" x14ac:dyDescent="0.25">
      <c r="M93" s="12">
        <v>12</v>
      </c>
      <c r="N93" s="98" t="s">
        <v>130</v>
      </c>
      <c r="O93" s="98"/>
      <c r="P93" s="98"/>
      <c r="Q93" s="98"/>
      <c r="R93" s="98"/>
      <c r="S93" s="98"/>
      <c r="T93" s="98"/>
      <c r="U93" s="98"/>
      <c r="V93" s="98"/>
      <c r="W93" s="98"/>
      <c r="X93" s="13" t="s">
        <v>119</v>
      </c>
      <c r="Y93" s="17">
        <f>+Y89/(1-Y88)</f>
        <v>2406.2672239868571</v>
      </c>
    </row>
    <row r="94" spans="13:27" ht="20.100000000000001" customHeight="1" x14ac:dyDescent="0.25">
      <c r="M94" s="12">
        <v>13</v>
      </c>
      <c r="N94" s="98" t="s">
        <v>131</v>
      </c>
      <c r="O94" s="98"/>
      <c r="P94" s="98"/>
      <c r="Q94" s="98"/>
      <c r="R94" s="98"/>
      <c r="S94" s="98"/>
      <c r="T94" s="98"/>
      <c r="U94" s="98"/>
      <c r="V94" s="98"/>
      <c r="W94" s="98"/>
      <c r="X94" s="13" t="s">
        <v>119</v>
      </c>
      <c r="Y94" s="17">
        <f>+Y89/(1-Y85)</f>
        <v>2398.12463213623</v>
      </c>
    </row>
    <row r="95" spans="13:27" ht="20.100000000000001" customHeight="1" x14ac:dyDescent="0.25">
      <c r="M95" s="12">
        <v>14</v>
      </c>
      <c r="N95" s="98" t="s">
        <v>132</v>
      </c>
      <c r="O95" s="98"/>
      <c r="P95" s="98"/>
      <c r="Q95" s="98"/>
      <c r="R95" s="98"/>
      <c r="S95" s="98"/>
      <c r="T95" s="98"/>
      <c r="U95" s="98"/>
      <c r="V95" s="98"/>
      <c r="W95" s="98"/>
      <c r="X95" s="13" t="s">
        <v>119</v>
      </c>
      <c r="Y95" s="17">
        <f>+MIN(Y93,Y94,Y92)</f>
        <v>2391.9409143836247</v>
      </c>
    </row>
    <row r="96" spans="13:27" ht="20.100000000000001" customHeight="1" x14ac:dyDescent="0.25">
      <c r="M96" s="12">
        <v>15</v>
      </c>
      <c r="N96" s="98" t="s">
        <v>133</v>
      </c>
      <c r="O96" s="98"/>
      <c r="P96" s="98"/>
      <c r="Q96" s="98"/>
      <c r="R96" s="98"/>
      <c r="S96" s="98"/>
      <c r="T96" s="98"/>
      <c r="U96" s="98"/>
      <c r="V96" s="98"/>
      <c r="W96" s="98"/>
      <c r="X96" s="13" t="s">
        <v>119</v>
      </c>
      <c r="Y96" s="17">
        <f>+Y95*Y82</f>
        <v>13670.39610430374</v>
      </c>
    </row>
    <row r="97" spans="13:25" ht="20.100000000000001" customHeight="1" x14ac:dyDescent="0.25">
      <c r="M97" s="12">
        <v>16</v>
      </c>
      <c r="N97" s="98" t="s">
        <v>134</v>
      </c>
      <c r="O97" s="98"/>
      <c r="P97" s="98"/>
      <c r="Q97" s="98"/>
      <c r="R97" s="98"/>
      <c r="S97" s="98"/>
      <c r="T97" s="98"/>
      <c r="U97" s="98"/>
      <c r="V97" s="98"/>
      <c r="W97" s="98"/>
      <c r="X97" s="13" t="s">
        <v>119</v>
      </c>
      <c r="Y97" s="17">
        <f>+Y96-W79</f>
        <v>-376.78606236292944</v>
      </c>
    </row>
    <row r="98" spans="13:25" ht="20.100000000000001" customHeight="1" x14ac:dyDescent="0.25">
      <c r="M98" s="18">
        <v>17</v>
      </c>
      <c r="N98" s="99" t="s">
        <v>135</v>
      </c>
      <c r="O98" s="99"/>
      <c r="P98" s="99"/>
      <c r="Q98" s="99"/>
      <c r="R98" s="99"/>
      <c r="S98" s="99"/>
      <c r="T98" s="99"/>
      <c r="U98" s="99"/>
      <c r="V98" s="99"/>
      <c r="W98" s="99"/>
      <c r="X98" s="13" t="s">
        <v>119</v>
      </c>
      <c r="Y98" s="14">
        <f>+Y97/Y89</f>
        <v>-0.17150634686385538</v>
      </c>
    </row>
    <row r="99" spans="13:25" ht="20.100000000000001" customHeight="1" x14ac:dyDescent="0.25">
      <c r="M99" s="12">
        <v>18</v>
      </c>
      <c r="N99" s="98" t="s">
        <v>136</v>
      </c>
      <c r="O99" s="98"/>
      <c r="P99" s="98"/>
      <c r="Q99" s="98"/>
      <c r="R99" s="98"/>
      <c r="S99" s="98"/>
      <c r="T99" s="98"/>
      <c r="U99" s="98"/>
      <c r="V99" s="98"/>
      <c r="W99" s="98"/>
      <c r="X99" s="13" t="s">
        <v>119</v>
      </c>
      <c r="Y99" s="14">
        <v>0.4</v>
      </c>
    </row>
  </sheetData>
  <autoFilter ref="B1:B87" xr:uid="{FD882468-D555-4FDD-B893-F2B20BED3193}"/>
  <mergeCells count="33">
    <mergeCell ref="C16:C18"/>
    <mergeCell ref="C21:C22"/>
    <mergeCell ref="A1:AA1"/>
    <mergeCell ref="A2:A4"/>
    <mergeCell ref="B2:B4"/>
    <mergeCell ref="C2:C4"/>
    <mergeCell ref="D2:D4"/>
    <mergeCell ref="E2:G3"/>
    <mergeCell ref="H2:Y2"/>
    <mergeCell ref="H3:J3"/>
    <mergeCell ref="K3:M3"/>
    <mergeCell ref="N3:P3"/>
    <mergeCell ref="Q3:S3"/>
    <mergeCell ref="T3:V3"/>
    <mergeCell ref="W3:Y3"/>
    <mergeCell ref="N82:W82"/>
    <mergeCell ref="N83:W83"/>
    <mergeCell ref="N84:W84"/>
    <mergeCell ref="N85:W85"/>
    <mergeCell ref="N86:W86"/>
    <mergeCell ref="N87:W87"/>
    <mergeCell ref="N88:W88"/>
    <mergeCell ref="N89:W89"/>
    <mergeCell ref="N90:W90"/>
    <mergeCell ref="N91:W91"/>
    <mergeCell ref="N97:W97"/>
    <mergeCell ref="N98:W98"/>
    <mergeCell ref="N99:W99"/>
    <mergeCell ref="N92:W92"/>
    <mergeCell ref="N93:W93"/>
    <mergeCell ref="N94:W94"/>
    <mergeCell ref="N95:W95"/>
    <mergeCell ref="N96:W96"/>
  </mergeCells>
  <printOptions horizontalCentered="1"/>
  <pageMargins left="0.27559055118110237" right="0.27559055118110237" top="0.19685039370078741" bottom="0.19685039370078741" header="0.19685039370078741" footer="0.19685039370078741"/>
  <pageSetup paperSize="5" scale="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D1091-D517-4706-B1BB-FD9BF1667ADE}">
  <dimension ref="A1:AC99"/>
  <sheetViews>
    <sheetView showGridLines="0" view="pageBreakPreview" zoomScale="60" zoomScaleNormal="85" workbookViewId="0">
      <pane ySplit="4" topLeftCell="A65" activePane="bottomLeft" state="frozen"/>
      <selection activeCell="V32" sqref="V32"/>
      <selection pane="bottomLeft" activeCell="V32" sqref="V32"/>
    </sheetView>
  </sheetViews>
  <sheetFormatPr defaultRowHeight="12" x14ac:dyDescent="0.25"/>
  <cols>
    <col min="1" max="1" width="6.7109375" style="7" customWidth="1"/>
    <col min="2" max="2" width="26" style="7" customWidth="1"/>
    <col min="3" max="3" width="6.7109375" style="7" customWidth="1"/>
    <col min="4" max="4" width="8" style="7" bestFit="1" customWidth="1"/>
    <col min="5" max="5" width="11.42578125" style="7" customWidth="1"/>
    <col min="6" max="6" width="12.5703125" style="7" customWidth="1"/>
    <col min="7" max="7" width="10.42578125" style="7" customWidth="1"/>
    <col min="8" max="8" width="13" style="7" bestFit="1" customWidth="1"/>
    <col min="9" max="9" width="9.42578125" style="7" customWidth="1"/>
    <col min="10" max="11" width="10.5703125" style="7" customWidth="1"/>
    <col min="12" max="13" width="11.28515625" style="7" customWidth="1"/>
    <col min="14" max="15" width="8" style="7" bestFit="1" customWidth="1"/>
    <col min="16" max="16" width="10.7109375" style="7" customWidth="1"/>
    <col min="17" max="18" width="8" style="7" bestFit="1" customWidth="1"/>
    <col min="19" max="19" width="9.28515625" style="7" customWidth="1"/>
    <col min="20" max="20" width="7.42578125" style="7" customWidth="1"/>
    <col min="21" max="21" width="9.42578125" style="7" customWidth="1"/>
    <col min="22" max="22" width="10.140625" style="7" customWidth="1"/>
    <col min="23" max="23" width="13.42578125" style="7" customWidth="1"/>
    <col min="24" max="24" width="13.28515625" style="7" bestFit="1" customWidth="1"/>
    <col min="25" max="25" width="11.85546875" style="7" customWidth="1"/>
    <col min="26" max="26" width="7.85546875" style="7" customWidth="1"/>
    <col min="27" max="27" width="8" style="7" customWidth="1"/>
    <col min="28" max="30" width="6.7109375" style="7" customWidth="1"/>
    <col min="31" max="256" width="9.140625" style="7"/>
    <col min="257" max="257" width="6.7109375" style="7" customWidth="1"/>
    <col min="258" max="258" width="26" style="7" customWidth="1"/>
    <col min="259" max="260" width="6.7109375" style="7" customWidth="1"/>
    <col min="261" max="261" width="10.42578125" style="7" customWidth="1"/>
    <col min="262" max="262" width="9.42578125" style="7" customWidth="1"/>
    <col min="263" max="263" width="10.42578125" style="7" customWidth="1"/>
    <col min="264" max="264" width="9.42578125" style="7" bestFit="1" customWidth="1"/>
    <col min="265" max="265" width="9.42578125" style="7" customWidth="1"/>
    <col min="266" max="267" width="10.5703125" style="7" customWidth="1"/>
    <col min="268" max="269" width="11.28515625" style="7" customWidth="1"/>
    <col min="270" max="270" width="9.42578125" style="7" customWidth="1"/>
    <col min="271" max="271" width="10" style="7" customWidth="1"/>
    <col min="272" max="272" width="10.7109375" style="7" customWidth="1"/>
    <col min="273" max="273" width="6.7109375" style="7" customWidth="1"/>
    <col min="274" max="274" width="9.140625" style="7"/>
    <col min="275" max="275" width="9.5703125" style="7" customWidth="1"/>
    <col min="276" max="276" width="9" style="7" customWidth="1"/>
    <col min="277" max="277" width="11.140625" style="7" customWidth="1"/>
    <col min="278" max="278" width="11.28515625" style="7" customWidth="1"/>
    <col min="279" max="279" width="10.42578125" style="7" customWidth="1"/>
    <col min="280" max="280" width="11.85546875" style="7" customWidth="1"/>
    <col min="281" max="281" width="11" style="7" customWidth="1"/>
    <col min="282" max="282" width="7.85546875" style="7" customWidth="1"/>
    <col min="283" max="283" width="8" style="7" customWidth="1"/>
    <col min="284" max="286" width="6.7109375" style="7" customWidth="1"/>
    <col min="287" max="512" width="9.140625" style="7"/>
    <col min="513" max="513" width="6.7109375" style="7" customWidth="1"/>
    <col min="514" max="514" width="26" style="7" customWidth="1"/>
    <col min="515" max="516" width="6.7109375" style="7" customWidth="1"/>
    <col min="517" max="517" width="10.42578125" style="7" customWidth="1"/>
    <col min="518" max="518" width="9.42578125" style="7" customWidth="1"/>
    <col min="519" max="519" width="10.42578125" style="7" customWidth="1"/>
    <col min="520" max="520" width="9.42578125" style="7" bestFit="1" customWidth="1"/>
    <col min="521" max="521" width="9.42578125" style="7" customWidth="1"/>
    <col min="522" max="523" width="10.5703125" style="7" customWidth="1"/>
    <col min="524" max="525" width="11.28515625" style="7" customWidth="1"/>
    <col min="526" max="526" width="9.42578125" style="7" customWidth="1"/>
    <col min="527" max="527" width="10" style="7" customWidth="1"/>
    <col min="528" max="528" width="10.7109375" style="7" customWidth="1"/>
    <col min="529" max="529" width="6.7109375" style="7" customWidth="1"/>
    <col min="530" max="530" width="9.140625" style="7"/>
    <col min="531" max="531" width="9.5703125" style="7" customWidth="1"/>
    <col min="532" max="532" width="9" style="7" customWidth="1"/>
    <col min="533" max="533" width="11.140625" style="7" customWidth="1"/>
    <col min="534" max="534" width="11.28515625" style="7" customWidth="1"/>
    <col min="535" max="535" width="10.42578125" style="7" customWidth="1"/>
    <col min="536" max="536" width="11.85546875" style="7" customWidth="1"/>
    <col min="537" max="537" width="11" style="7" customWidth="1"/>
    <col min="538" max="538" width="7.85546875" style="7" customWidth="1"/>
    <col min="539" max="539" width="8" style="7" customWidth="1"/>
    <col min="540" max="542" width="6.7109375" style="7" customWidth="1"/>
    <col min="543" max="768" width="9.140625" style="7"/>
    <col min="769" max="769" width="6.7109375" style="7" customWidth="1"/>
    <col min="770" max="770" width="26" style="7" customWidth="1"/>
    <col min="771" max="772" width="6.7109375" style="7" customWidth="1"/>
    <col min="773" max="773" width="10.42578125" style="7" customWidth="1"/>
    <col min="774" max="774" width="9.42578125" style="7" customWidth="1"/>
    <col min="775" max="775" width="10.42578125" style="7" customWidth="1"/>
    <col min="776" max="776" width="9.42578125" style="7" bestFit="1" customWidth="1"/>
    <col min="777" max="777" width="9.42578125" style="7" customWidth="1"/>
    <col min="778" max="779" width="10.5703125" style="7" customWidth="1"/>
    <col min="780" max="781" width="11.28515625" style="7" customWidth="1"/>
    <col min="782" max="782" width="9.42578125" style="7" customWidth="1"/>
    <col min="783" max="783" width="10" style="7" customWidth="1"/>
    <col min="784" max="784" width="10.7109375" style="7" customWidth="1"/>
    <col min="785" max="785" width="6.7109375" style="7" customWidth="1"/>
    <col min="786" max="786" width="9.140625" style="7"/>
    <col min="787" max="787" width="9.5703125" style="7" customWidth="1"/>
    <col min="788" max="788" width="9" style="7" customWidth="1"/>
    <col min="789" max="789" width="11.140625" style="7" customWidth="1"/>
    <col min="790" max="790" width="11.28515625" style="7" customWidth="1"/>
    <col min="791" max="791" width="10.42578125" style="7" customWidth="1"/>
    <col min="792" max="792" width="11.85546875" style="7" customWidth="1"/>
    <col min="793" max="793" width="11" style="7" customWidth="1"/>
    <col min="794" max="794" width="7.85546875" style="7" customWidth="1"/>
    <col min="795" max="795" width="8" style="7" customWidth="1"/>
    <col min="796" max="798" width="6.7109375" style="7" customWidth="1"/>
    <col min="799" max="1024" width="9.140625" style="7"/>
    <col min="1025" max="1025" width="6.7109375" style="7" customWidth="1"/>
    <col min="1026" max="1026" width="26" style="7" customWidth="1"/>
    <col min="1027" max="1028" width="6.7109375" style="7" customWidth="1"/>
    <col min="1029" max="1029" width="10.42578125" style="7" customWidth="1"/>
    <col min="1030" max="1030" width="9.42578125" style="7" customWidth="1"/>
    <col min="1031" max="1031" width="10.42578125" style="7" customWidth="1"/>
    <col min="1032" max="1032" width="9.42578125" style="7" bestFit="1" customWidth="1"/>
    <col min="1033" max="1033" width="9.42578125" style="7" customWidth="1"/>
    <col min="1034" max="1035" width="10.5703125" style="7" customWidth="1"/>
    <col min="1036" max="1037" width="11.28515625" style="7" customWidth="1"/>
    <col min="1038" max="1038" width="9.42578125" style="7" customWidth="1"/>
    <col min="1039" max="1039" width="10" style="7" customWidth="1"/>
    <col min="1040" max="1040" width="10.7109375" style="7" customWidth="1"/>
    <col min="1041" max="1041" width="6.7109375" style="7" customWidth="1"/>
    <col min="1042" max="1042" width="9.140625" style="7"/>
    <col min="1043" max="1043" width="9.5703125" style="7" customWidth="1"/>
    <col min="1044" max="1044" width="9" style="7" customWidth="1"/>
    <col min="1045" max="1045" width="11.140625" style="7" customWidth="1"/>
    <col min="1046" max="1046" width="11.28515625" style="7" customWidth="1"/>
    <col min="1047" max="1047" width="10.42578125" style="7" customWidth="1"/>
    <col min="1048" max="1048" width="11.85546875" style="7" customWidth="1"/>
    <col min="1049" max="1049" width="11" style="7" customWidth="1"/>
    <col min="1050" max="1050" width="7.85546875" style="7" customWidth="1"/>
    <col min="1051" max="1051" width="8" style="7" customWidth="1"/>
    <col min="1052" max="1054" width="6.7109375" style="7" customWidth="1"/>
    <col min="1055" max="1280" width="9.140625" style="7"/>
    <col min="1281" max="1281" width="6.7109375" style="7" customWidth="1"/>
    <col min="1282" max="1282" width="26" style="7" customWidth="1"/>
    <col min="1283" max="1284" width="6.7109375" style="7" customWidth="1"/>
    <col min="1285" max="1285" width="10.42578125" style="7" customWidth="1"/>
    <col min="1286" max="1286" width="9.42578125" style="7" customWidth="1"/>
    <col min="1287" max="1287" width="10.42578125" style="7" customWidth="1"/>
    <col min="1288" max="1288" width="9.42578125" style="7" bestFit="1" customWidth="1"/>
    <col min="1289" max="1289" width="9.42578125" style="7" customWidth="1"/>
    <col min="1290" max="1291" width="10.5703125" style="7" customWidth="1"/>
    <col min="1292" max="1293" width="11.28515625" style="7" customWidth="1"/>
    <col min="1294" max="1294" width="9.42578125" style="7" customWidth="1"/>
    <col min="1295" max="1295" width="10" style="7" customWidth="1"/>
    <col min="1296" max="1296" width="10.7109375" style="7" customWidth="1"/>
    <col min="1297" max="1297" width="6.7109375" style="7" customWidth="1"/>
    <col min="1298" max="1298" width="9.140625" style="7"/>
    <col min="1299" max="1299" width="9.5703125" style="7" customWidth="1"/>
    <col min="1300" max="1300" width="9" style="7" customWidth="1"/>
    <col min="1301" max="1301" width="11.140625" style="7" customWidth="1"/>
    <col min="1302" max="1302" width="11.28515625" style="7" customWidth="1"/>
    <col min="1303" max="1303" width="10.42578125" style="7" customWidth="1"/>
    <col min="1304" max="1304" width="11.85546875" style="7" customWidth="1"/>
    <col min="1305" max="1305" width="11" style="7" customWidth="1"/>
    <col min="1306" max="1306" width="7.85546875" style="7" customWidth="1"/>
    <col min="1307" max="1307" width="8" style="7" customWidth="1"/>
    <col min="1308" max="1310" width="6.7109375" style="7" customWidth="1"/>
    <col min="1311" max="1536" width="9.140625" style="7"/>
    <col min="1537" max="1537" width="6.7109375" style="7" customWidth="1"/>
    <col min="1538" max="1538" width="26" style="7" customWidth="1"/>
    <col min="1539" max="1540" width="6.7109375" style="7" customWidth="1"/>
    <col min="1541" max="1541" width="10.42578125" style="7" customWidth="1"/>
    <col min="1542" max="1542" width="9.42578125" style="7" customWidth="1"/>
    <col min="1543" max="1543" width="10.42578125" style="7" customWidth="1"/>
    <col min="1544" max="1544" width="9.42578125" style="7" bestFit="1" customWidth="1"/>
    <col min="1545" max="1545" width="9.42578125" style="7" customWidth="1"/>
    <col min="1546" max="1547" width="10.5703125" style="7" customWidth="1"/>
    <col min="1548" max="1549" width="11.28515625" style="7" customWidth="1"/>
    <col min="1550" max="1550" width="9.42578125" style="7" customWidth="1"/>
    <col min="1551" max="1551" width="10" style="7" customWidth="1"/>
    <col min="1552" max="1552" width="10.7109375" style="7" customWidth="1"/>
    <col min="1553" max="1553" width="6.7109375" style="7" customWidth="1"/>
    <col min="1554" max="1554" width="9.140625" style="7"/>
    <col min="1555" max="1555" width="9.5703125" style="7" customWidth="1"/>
    <col min="1556" max="1556" width="9" style="7" customWidth="1"/>
    <col min="1557" max="1557" width="11.140625" style="7" customWidth="1"/>
    <col min="1558" max="1558" width="11.28515625" style="7" customWidth="1"/>
    <col min="1559" max="1559" width="10.42578125" style="7" customWidth="1"/>
    <col min="1560" max="1560" width="11.85546875" style="7" customWidth="1"/>
    <col min="1561" max="1561" width="11" style="7" customWidth="1"/>
    <col min="1562" max="1562" width="7.85546875" style="7" customWidth="1"/>
    <col min="1563" max="1563" width="8" style="7" customWidth="1"/>
    <col min="1564" max="1566" width="6.7109375" style="7" customWidth="1"/>
    <col min="1567" max="1792" width="9.140625" style="7"/>
    <col min="1793" max="1793" width="6.7109375" style="7" customWidth="1"/>
    <col min="1794" max="1794" width="26" style="7" customWidth="1"/>
    <col min="1795" max="1796" width="6.7109375" style="7" customWidth="1"/>
    <col min="1797" max="1797" width="10.42578125" style="7" customWidth="1"/>
    <col min="1798" max="1798" width="9.42578125" style="7" customWidth="1"/>
    <col min="1799" max="1799" width="10.42578125" style="7" customWidth="1"/>
    <col min="1800" max="1800" width="9.42578125" style="7" bestFit="1" customWidth="1"/>
    <col min="1801" max="1801" width="9.42578125" style="7" customWidth="1"/>
    <col min="1802" max="1803" width="10.5703125" style="7" customWidth="1"/>
    <col min="1804" max="1805" width="11.28515625" style="7" customWidth="1"/>
    <col min="1806" max="1806" width="9.42578125" style="7" customWidth="1"/>
    <col min="1807" max="1807" width="10" style="7" customWidth="1"/>
    <col min="1808" max="1808" width="10.7109375" style="7" customWidth="1"/>
    <col min="1809" max="1809" width="6.7109375" style="7" customWidth="1"/>
    <col min="1810" max="1810" width="9.140625" style="7"/>
    <col min="1811" max="1811" width="9.5703125" style="7" customWidth="1"/>
    <col min="1812" max="1812" width="9" style="7" customWidth="1"/>
    <col min="1813" max="1813" width="11.140625" style="7" customWidth="1"/>
    <col min="1814" max="1814" width="11.28515625" style="7" customWidth="1"/>
    <col min="1815" max="1815" width="10.42578125" style="7" customWidth="1"/>
    <col min="1816" max="1816" width="11.85546875" style="7" customWidth="1"/>
    <col min="1817" max="1817" width="11" style="7" customWidth="1"/>
    <col min="1818" max="1818" width="7.85546875" style="7" customWidth="1"/>
    <col min="1819" max="1819" width="8" style="7" customWidth="1"/>
    <col min="1820" max="1822" width="6.7109375" style="7" customWidth="1"/>
    <col min="1823" max="2048" width="9.140625" style="7"/>
    <col min="2049" max="2049" width="6.7109375" style="7" customWidth="1"/>
    <col min="2050" max="2050" width="26" style="7" customWidth="1"/>
    <col min="2051" max="2052" width="6.7109375" style="7" customWidth="1"/>
    <col min="2053" max="2053" width="10.42578125" style="7" customWidth="1"/>
    <col min="2054" max="2054" width="9.42578125" style="7" customWidth="1"/>
    <col min="2055" max="2055" width="10.42578125" style="7" customWidth="1"/>
    <col min="2056" max="2056" width="9.42578125" style="7" bestFit="1" customWidth="1"/>
    <col min="2057" max="2057" width="9.42578125" style="7" customWidth="1"/>
    <col min="2058" max="2059" width="10.5703125" style="7" customWidth="1"/>
    <col min="2060" max="2061" width="11.28515625" style="7" customWidth="1"/>
    <col min="2062" max="2062" width="9.42578125" style="7" customWidth="1"/>
    <col min="2063" max="2063" width="10" style="7" customWidth="1"/>
    <col min="2064" max="2064" width="10.7109375" style="7" customWidth="1"/>
    <col min="2065" max="2065" width="6.7109375" style="7" customWidth="1"/>
    <col min="2066" max="2066" width="9.140625" style="7"/>
    <col min="2067" max="2067" width="9.5703125" style="7" customWidth="1"/>
    <col min="2068" max="2068" width="9" style="7" customWidth="1"/>
    <col min="2069" max="2069" width="11.140625" style="7" customWidth="1"/>
    <col min="2070" max="2070" width="11.28515625" style="7" customWidth="1"/>
    <col min="2071" max="2071" width="10.42578125" style="7" customWidth="1"/>
    <col min="2072" max="2072" width="11.85546875" style="7" customWidth="1"/>
    <col min="2073" max="2073" width="11" style="7" customWidth="1"/>
    <col min="2074" max="2074" width="7.85546875" style="7" customWidth="1"/>
    <col min="2075" max="2075" width="8" style="7" customWidth="1"/>
    <col min="2076" max="2078" width="6.7109375" style="7" customWidth="1"/>
    <col min="2079" max="2304" width="9.140625" style="7"/>
    <col min="2305" max="2305" width="6.7109375" style="7" customWidth="1"/>
    <col min="2306" max="2306" width="26" style="7" customWidth="1"/>
    <col min="2307" max="2308" width="6.7109375" style="7" customWidth="1"/>
    <col min="2309" max="2309" width="10.42578125" style="7" customWidth="1"/>
    <col min="2310" max="2310" width="9.42578125" style="7" customWidth="1"/>
    <col min="2311" max="2311" width="10.42578125" style="7" customWidth="1"/>
    <col min="2312" max="2312" width="9.42578125" style="7" bestFit="1" customWidth="1"/>
    <col min="2313" max="2313" width="9.42578125" style="7" customWidth="1"/>
    <col min="2314" max="2315" width="10.5703125" style="7" customWidth="1"/>
    <col min="2316" max="2317" width="11.28515625" style="7" customWidth="1"/>
    <col min="2318" max="2318" width="9.42578125" style="7" customWidth="1"/>
    <col min="2319" max="2319" width="10" style="7" customWidth="1"/>
    <col min="2320" max="2320" width="10.7109375" style="7" customWidth="1"/>
    <col min="2321" max="2321" width="6.7109375" style="7" customWidth="1"/>
    <col min="2322" max="2322" width="9.140625" style="7"/>
    <col min="2323" max="2323" width="9.5703125" style="7" customWidth="1"/>
    <col min="2324" max="2324" width="9" style="7" customWidth="1"/>
    <col min="2325" max="2325" width="11.140625" style="7" customWidth="1"/>
    <col min="2326" max="2326" width="11.28515625" style="7" customWidth="1"/>
    <col min="2327" max="2327" width="10.42578125" style="7" customWidth="1"/>
    <col min="2328" max="2328" width="11.85546875" style="7" customWidth="1"/>
    <col min="2329" max="2329" width="11" style="7" customWidth="1"/>
    <col min="2330" max="2330" width="7.85546875" style="7" customWidth="1"/>
    <col min="2331" max="2331" width="8" style="7" customWidth="1"/>
    <col min="2332" max="2334" width="6.7109375" style="7" customWidth="1"/>
    <col min="2335" max="2560" width="9.140625" style="7"/>
    <col min="2561" max="2561" width="6.7109375" style="7" customWidth="1"/>
    <col min="2562" max="2562" width="26" style="7" customWidth="1"/>
    <col min="2563" max="2564" width="6.7109375" style="7" customWidth="1"/>
    <col min="2565" max="2565" width="10.42578125" style="7" customWidth="1"/>
    <col min="2566" max="2566" width="9.42578125" style="7" customWidth="1"/>
    <col min="2567" max="2567" width="10.42578125" style="7" customWidth="1"/>
    <col min="2568" max="2568" width="9.42578125" style="7" bestFit="1" customWidth="1"/>
    <col min="2569" max="2569" width="9.42578125" style="7" customWidth="1"/>
    <col min="2570" max="2571" width="10.5703125" style="7" customWidth="1"/>
    <col min="2572" max="2573" width="11.28515625" style="7" customWidth="1"/>
    <col min="2574" max="2574" width="9.42578125" style="7" customWidth="1"/>
    <col min="2575" max="2575" width="10" style="7" customWidth="1"/>
    <col min="2576" max="2576" width="10.7109375" style="7" customWidth="1"/>
    <col min="2577" max="2577" width="6.7109375" style="7" customWidth="1"/>
    <col min="2578" max="2578" width="9.140625" style="7"/>
    <col min="2579" max="2579" width="9.5703125" style="7" customWidth="1"/>
    <col min="2580" max="2580" width="9" style="7" customWidth="1"/>
    <col min="2581" max="2581" width="11.140625" style="7" customWidth="1"/>
    <col min="2582" max="2582" width="11.28515625" style="7" customWidth="1"/>
    <col min="2583" max="2583" width="10.42578125" style="7" customWidth="1"/>
    <col min="2584" max="2584" width="11.85546875" style="7" customWidth="1"/>
    <col min="2585" max="2585" width="11" style="7" customWidth="1"/>
    <col min="2586" max="2586" width="7.85546875" style="7" customWidth="1"/>
    <col min="2587" max="2587" width="8" style="7" customWidth="1"/>
    <col min="2588" max="2590" width="6.7109375" style="7" customWidth="1"/>
    <col min="2591" max="2816" width="9.140625" style="7"/>
    <col min="2817" max="2817" width="6.7109375" style="7" customWidth="1"/>
    <col min="2818" max="2818" width="26" style="7" customWidth="1"/>
    <col min="2819" max="2820" width="6.7109375" style="7" customWidth="1"/>
    <col min="2821" max="2821" width="10.42578125" style="7" customWidth="1"/>
    <col min="2822" max="2822" width="9.42578125" style="7" customWidth="1"/>
    <col min="2823" max="2823" width="10.42578125" style="7" customWidth="1"/>
    <col min="2824" max="2824" width="9.42578125" style="7" bestFit="1" customWidth="1"/>
    <col min="2825" max="2825" width="9.42578125" style="7" customWidth="1"/>
    <col min="2826" max="2827" width="10.5703125" style="7" customWidth="1"/>
    <col min="2828" max="2829" width="11.28515625" style="7" customWidth="1"/>
    <col min="2830" max="2830" width="9.42578125" style="7" customWidth="1"/>
    <col min="2831" max="2831" width="10" style="7" customWidth="1"/>
    <col min="2832" max="2832" width="10.7109375" style="7" customWidth="1"/>
    <col min="2833" max="2833" width="6.7109375" style="7" customWidth="1"/>
    <col min="2834" max="2834" width="9.140625" style="7"/>
    <col min="2835" max="2835" width="9.5703125" style="7" customWidth="1"/>
    <col min="2836" max="2836" width="9" style="7" customWidth="1"/>
    <col min="2837" max="2837" width="11.140625" style="7" customWidth="1"/>
    <col min="2838" max="2838" width="11.28515625" style="7" customWidth="1"/>
    <col min="2839" max="2839" width="10.42578125" style="7" customWidth="1"/>
    <col min="2840" max="2840" width="11.85546875" style="7" customWidth="1"/>
    <col min="2841" max="2841" width="11" style="7" customWidth="1"/>
    <col min="2842" max="2842" width="7.85546875" style="7" customWidth="1"/>
    <col min="2843" max="2843" width="8" style="7" customWidth="1"/>
    <col min="2844" max="2846" width="6.7109375" style="7" customWidth="1"/>
    <col min="2847" max="3072" width="9.140625" style="7"/>
    <col min="3073" max="3073" width="6.7109375" style="7" customWidth="1"/>
    <col min="3074" max="3074" width="26" style="7" customWidth="1"/>
    <col min="3075" max="3076" width="6.7109375" style="7" customWidth="1"/>
    <col min="3077" max="3077" width="10.42578125" style="7" customWidth="1"/>
    <col min="3078" max="3078" width="9.42578125" style="7" customWidth="1"/>
    <col min="3079" max="3079" width="10.42578125" style="7" customWidth="1"/>
    <col min="3080" max="3080" width="9.42578125" style="7" bestFit="1" customWidth="1"/>
    <col min="3081" max="3081" width="9.42578125" style="7" customWidth="1"/>
    <col min="3082" max="3083" width="10.5703125" style="7" customWidth="1"/>
    <col min="3084" max="3085" width="11.28515625" style="7" customWidth="1"/>
    <col min="3086" max="3086" width="9.42578125" style="7" customWidth="1"/>
    <col min="3087" max="3087" width="10" style="7" customWidth="1"/>
    <col min="3088" max="3088" width="10.7109375" style="7" customWidth="1"/>
    <col min="3089" max="3089" width="6.7109375" style="7" customWidth="1"/>
    <col min="3090" max="3090" width="9.140625" style="7"/>
    <col min="3091" max="3091" width="9.5703125" style="7" customWidth="1"/>
    <col min="3092" max="3092" width="9" style="7" customWidth="1"/>
    <col min="3093" max="3093" width="11.140625" style="7" customWidth="1"/>
    <col min="3094" max="3094" width="11.28515625" style="7" customWidth="1"/>
    <col min="3095" max="3095" width="10.42578125" style="7" customWidth="1"/>
    <col min="3096" max="3096" width="11.85546875" style="7" customWidth="1"/>
    <col min="3097" max="3097" width="11" style="7" customWidth="1"/>
    <col min="3098" max="3098" width="7.85546875" style="7" customWidth="1"/>
    <col min="3099" max="3099" width="8" style="7" customWidth="1"/>
    <col min="3100" max="3102" width="6.7109375" style="7" customWidth="1"/>
    <col min="3103" max="3328" width="9.140625" style="7"/>
    <col min="3329" max="3329" width="6.7109375" style="7" customWidth="1"/>
    <col min="3330" max="3330" width="26" style="7" customWidth="1"/>
    <col min="3331" max="3332" width="6.7109375" style="7" customWidth="1"/>
    <col min="3333" max="3333" width="10.42578125" style="7" customWidth="1"/>
    <col min="3334" max="3334" width="9.42578125" style="7" customWidth="1"/>
    <col min="3335" max="3335" width="10.42578125" style="7" customWidth="1"/>
    <col min="3336" max="3336" width="9.42578125" style="7" bestFit="1" customWidth="1"/>
    <col min="3337" max="3337" width="9.42578125" style="7" customWidth="1"/>
    <col min="3338" max="3339" width="10.5703125" style="7" customWidth="1"/>
    <col min="3340" max="3341" width="11.28515625" style="7" customWidth="1"/>
    <col min="3342" max="3342" width="9.42578125" style="7" customWidth="1"/>
    <col min="3343" max="3343" width="10" style="7" customWidth="1"/>
    <col min="3344" max="3344" width="10.7109375" style="7" customWidth="1"/>
    <col min="3345" max="3345" width="6.7109375" style="7" customWidth="1"/>
    <col min="3346" max="3346" width="9.140625" style="7"/>
    <col min="3347" max="3347" width="9.5703125" style="7" customWidth="1"/>
    <col min="3348" max="3348" width="9" style="7" customWidth="1"/>
    <col min="3349" max="3349" width="11.140625" style="7" customWidth="1"/>
    <col min="3350" max="3350" width="11.28515625" style="7" customWidth="1"/>
    <col min="3351" max="3351" width="10.42578125" style="7" customWidth="1"/>
    <col min="3352" max="3352" width="11.85546875" style="7" customWidth="1"/>
    <col min="3353" max="3353" width="11" style="7" customWidth="1"/>
    <col min="3354" max="3354" width="7.85546875" style="7" customWidth="1"/>
    <col min="3355" max="3355" width="8" style="7" customWidth="1"/>
    <col min="3356" max="3358" width="6.7109375" style="7" customWidth="1"/>
    <col min="3359" max="3584" width="9.140625" style="7"/>
    <col min="3585" max="3585" width="6.7109375" style="7" customWidth="1"/>
    <col min="3586" max="3586" width="26" style="7" customWidth="1"/>
    <col min="3587" max="3588" width="6.7109375" style="7" customWidth="1"/>
    <col min="3589" max="3589" width="10.42578125" style="7" customWidth="1"/>
    <col min="3590" max="3590" width="9.42578125" style="7" customWidth="1"/>
    <col min="3591" max="3591" width="10.42578125" style="7" customWidth="1"/>
    <col min="3592" max="3592" width="9.42578125" style="7" bestFit="1" customWidth="1"/>
    <col min="3593" max="3593" width="9.42578125" style="7" customWidth="1"/>
    <col min="3594" max="3595" width="10.5703125" style="7" customWidth="1"/>
    <col min="3596" max="3597" width="11.28515625" style="7" customWidth="1"/>
    <col min="3598" max="3598" width="9.42578125" style="7" customWidth="1"/>
    <col min="3599" max="3599" width="10" style="7" customWidth="1"/>
    <col min="3600" max="3600" width="10.7109375" style="7" customWidth="1"/>
    <col min="3601" max="3601" width="6.7109375" style="7" customWidth="1"/>
    <col min="3602" max="3602" width="9.140625" style="7"/>
    <col min="3603" max="3603" width="9.5703125" style="7" customWidth="1"/>
    <col min="3604" max="3604" width="9" style="7" customWidth="1"/>
    <col min="3605" max="3605" width="11.140625" style="7" customWidth="1"/>
    <col min="3606" max="3606" width="11.28515625" style="7" customWidth="1"/>
    <col min="3607" max="3607" width="10.42578125" style="7" customWidth="1"/>
    <col min="3608" max="3608" width="11.85546875" style="7" customWidth="1"/>
    <col min="3609" max="3609" width="11" style="7" customWidth="1"/>
    <col min="3610" max="3610" width="7.85546875" style="7" customWidth="1"/>
    <col min="3611" max="3611" width="8" style="7" customWidth="1"/>
    <col min="3612" max="3614" width="6.7109375" style="7" customWidth="1"/>
    <col min="3615" max="3840" width="9.140625" style="7"/>
    <col min="3841" max="3841" width="6.7109375" style="7" customWidth="1"/>
    <col min="3842" max="3842" width="26" style="7" customWidth="1"/>
    <col min="3843" max="3844" width="6.7109375" style="7" customWidth="1"/>
    <col min="3845" max="3845" width="10.42578125" style="7" customWidth="1"/>
    <col min="3846" max="3846" width="9.42578125" style="7" customWidth="1"/>
    <col min="3847" max="3847" width="10.42578125" style="7" customWidth="1"/>
    <col min="3848" max="3848" width="9.42578125" style="7" bestFit="1" customWidth="1"/>
    <col min="3849" max="3849" width="9.42578125" style="7" customWidth="1"/>
    <col min="3850" max="3851" width="10.5703125" style="7" customWidth="1"/>
    <col min="3852" max="3853" width="11.28515625" style="7" customWidth="1"/>
    <col min="3854" max="3854" width="9.42578125" style="7" customWidth="1"/>
    <col min="3855" max="3855" width="10" style="7" customWidth="1"/>
    <col min="3856" max="3856" width="10.7109375" style="7" customWidth="1"/>
    <col min="3857" max="3857" width="6.7109375" style="7" customWidth="1"/>
    <col min="3858" max="3858" width="9.140625" style="7"/>
    <col min="3859" max="3859" width="9.5703125" style="7" customWidth="1"/>
    <col min="3860" max="3860" width="9" style="7" customWidth="1"/>
    <col min="3861" max="3861" width="11.140625" style="7" customWidth="1"/>
    <col min="3862" max="3862" width="11.28515625" style="7" customWidth="1"/>
    <col min="3863" max="3863" width="10.42578125" style="7" customWidth="1"/>
    <col min="3864" max="3864" width="11.85546875" style="7" customWidth="1"/>
    <col min="3865" max="3865" width="11" style="7" customWidth="1"/>
    <col min="3866" max="3866" width="7.85546875" style="7" customWidth="1"/>
    <col min="3867" max="3867" width="8" style="7" customWidth="1"/>
    <col min="3868" max="3870" width="6.7109375" style="7" customWidth="1"/>
    <col min="3871" max="4096" width="9.140625" style="7"/>
    <col min="4097" max="4097" width="6.7109375" style="7" customWidth="1"/>
    <col min="4098" max="4098" width="26" style="7" customWidth="1"/>
    <col min="4099" max="4100" width="6.7109375" style="7" customWidth="1"/>
    <col min="4101" max="4101" width="10.42578125" style="7" customWidth="1"/>
    <col min="4102" max="4102" width="9.42578125" style="7" customWidth="1"/>
    <col min="4103" max="4103" width="10.42578125" style="7" customWidth="1"/>
    <col min="4104" max="4104" width="9.42578125" style="7" bestFit="1" customWidth="1"/>
    <col min="4105" max="4105" width="9.42578125" style="7" customWidth="1"/>
    <col min="4106" max="4107" width="10.5703125" style="7" customWidth="1"/>
    <col min="4108" max="4109" width="11.28515625" style="7" customWidth="1"/>
    <col min="4110" max="4110" width="9.42578125" style="7" customWidth="1"/>
    <col min="4111" max="4111" width="10" style="7" customWidth="1"/>
    <col min="4112" max="4112" width="10.7109375" style="7" customWidth="1"/>
    <col min="4113" max="4113" width="6.7109375" style="7" customWidth="1"/>
    <col min="4114" max="4114" width="9.140625" style="7"/>
    <col min="4115" max="4115" width="9.5703125" style="7" customWidth="1"/>
    <col min="4116" max="4116" width="9" style="7" customWidth="1"/>
    <col min="4117" max="4117" width="11.140625" style="7" customWidth="1"/>
    <col min="4118" max="4118" width="11.28515625" style="7" customWidth="1"/>
    <col min="4119" max="4119" width="10.42578125" style="7" customWidth="1"/>
    <col min="4120" max="4120" width="11.85546875" style="7" customWidth="1"/>
    <col min="4121" max="4121" width="11" style="7" customWidth="1"/>
    <col min="4122" max="4122" width="7.85546875" style="7" customWidth="1"/>
    <col min="4123" max="4123" width="8" style="7" customWidth="1"/>
    <col min="4124" max="4126" width="6.7109375" style="7" customWidth="1"/>
    <col min="4127" max="4352" width="9.140625" style="7"/>
    <col min="4353" max="4353" width="6.7109375" style="7" customWidth="1"/>
    <col min="4354" max="4354" width="26" style="7" customWidth="1"/>
    <col min="4355" max="4356" width="6.7109375" style="7" customWidth="1"/>
    <col min="4357" max="4357" width="10.42578125" style="7" customWidth="1"/>
    <col min="4358" max="4358" width="9.42578125" style="7" customWidth="1"/>
    <col min="4359" max="4359" width="10.42578125" style="7" customWidth="1"/>
    <col min="4360" max="4360" width="9.42578125" style="7" bestFit="1" customWidth="1"/>
    <col min="4361" max="4361" width="9.42578125" style="7" customWidth="1"/>
    <col min="4362" max="4363" width="10.5703125" style="7" customWidth="1"/>
    <col min="4364" max="4365" width="11.28515625" style="7" customWidth="1"/>
    <col min="4366" max="4366" width="9.42578125" style="7" customWidth="1"/>
    <col min="4367" max="4367" width="10" style="7" customWidth="1"/>
    <col min="4368" max="4368" width="10.7109375" style="7" customWidth="1"/>
    <col min="4369" max="4369" width="6.7109375" style="7" customWidth="1"/>
    <col min="4370" max="4370" width="9.140625" style="7"/>
    <col min="4371" max="4371" width="9.5703125" style="7" customWidth="1"/>
    <col min="4372" max="4372" width="9" style="7" customWidth="1"/>
    <col min="4373" max="4373" width="11.140625" style="7" customWidth="1"/>
    <col min="4374" max="4374" width="11.28515625" style="7" customWidth="1"/>
    <col min="4375" max="4375" width="10.42578125" style="7" customWidth="1"/>
    <col min="4376" max="4376" width="11.85546875" style="7" customWidth="1"/>
    <col min="4377" max="4377" width="11" style="7" customWidth="1"/>
    <col min="4378" max="4378" width="7.85546875" style="7" customWidth="1"/>
    <col min="4379" max="4379" width="8" style="7" customWidth="1"/>
    <col min="4380" max="4382" width="6.7109375" style="7" customWidth="1"/>
    <col min="4383" max="4608" width="9.140625" style="7"/>
    <col min="4609" max="4609" width="6.7109375" style="7" customWidth="1"/>
    <col min="4610" max="4610" width="26" style="7" customWidth="1"/>
    <col min="4611" max="4612" width="6.7109375" style="7" customWidth="1"/>
    <col min="4613" max="4613" width="10.42578125" style="7" customWidth="1"/>
    <col min="4614" max="4614" width="9.42578125" style="7" customWidth="1"/>
    <col min="4615" max="4615" width="10.42578125" style="7" customWidth="1"/>
    <col min="4616" max="4616" width="9.42578125" style="7" bestFit="1" customWidth="1"/>
    <col min="4617" max="4617" width="9.42578125" style="7" customWidth="1"/>
    <col min="4618" max="4619" width="10.5703125" style="7" customWidth="1"/>
    <col min="4620" max="4621" width="11.28515625" style="7" customWidth="1"/>
    <col min="4622" max="4622" width="9.42578125" style="7" customWidth="1"/>
    <col min="4623" max="4623" width="10" style="7" customWidth="1"/>
    <col min="4624" max="4624" width="10.7109375" style="7" customWidth="1"/>
    <col min="4625" max="4625" width="6.7109375" style="7" customWidth="1"/>
    <col min="4626" max="4626" width="9.140625" style="7"/>
    <col min="4627" max="4627" width="9.5703125" style="7" customWidth="1"/>
    <col min="4628" max="4628" width="9" style="7" customWidth="1"/>
    <col min="4629" max="4629" width="11.140625" style="7" customWidth="1"/>
    <col min="4630" max="4630" width="11.28515625" style="7" customWidth="1"/>
    <col min="4631" max="4631" width="10.42578125" style="7" customWidth="1"/>
    <col min="4632" max="4632" width="11.85546875" style="7" customWidth="1"/>
    <col min="4633" max="4633" width="11" style="7" customWidth="1"/>
    <col min="4634" max="4634" width="7.85546875" style="7" customWidth="1"/>
    <col min="4635" max="4635" width="8" style="7" customWidth="1"/>
    <col min="4636" max="4638" width="6.7109375" style="7" customWidth="1"/>
    <col min="4639" max="4864" width="9.140625" style="7"/>
    <col min="4865" max="4865" width="6.7109375" style="7" customWidth="1"/>
    <col min="4866" max="4866" width="26" style="7" customWidth="1"/>
    <col min="4867" max="4868" width="6.7109375" style="7" customWidth="1"/>
    <col min="4869" max="4869" width="10.42578125" style="7" customWidth="1"/>
    <col min="4870" max="4870" width="9.42578125" style="7" customWidth="1"/>
    <col min="4871" max="4871" width="10.42578125" style="7" customWidth="1"/>
    <col min="4872" max="4872" width="9.42578125" style="7" bestFit="1" customWidth="1"/>
    <col min="4873" max="4873" width="9.42578125" style="7" customWidth="1"/>
    <col min="4874" max="4875" width="10.5703125" style="7" customWidth="1"/>
    <col min="4876" max="4877" width="11.28515625" style="7" customWidth="1"/>
    <col min="4878" max="4878" width="9.42578125" style="7" customWidth="1"/>
    <col min="4879" max="4879" width="10" style="7" customWidth="1"/>
    <col min="4880" max="4880" width="10.7109375" style="7" customWidth="1"/>
    <col min="4881" max="4881" width="6.7109375" style="7" customWidth="1"/>
    <col min="4882" max="4882" width="9.140625" style="7"/>
    <col min="4883" max="4883" width="9.5703125" style="7" customWidth="1"/>
    <col min="4884" max="4884" width="9" style="7" customWidth="1"/>
    <col min="4885" max="4885" width="11.140625" style="7" customWidth="1"/>
    <col min="4886" max="4886" width="11.28515625" style="7" customWidth="1"/>
    <col min="4887" max="4887" width="10.42578125" style="7" customWidth="1"/>
    <col min="4888" max="4888" width="11.85546875" style="7" customWidth="1"/>
    <col min="4889" max="4889" width="11" style="7" customWidth="1"/>
    <col min="4890" max="4890" width="7.85546875" style="7" customWidth="1"/>
    <col min="4891" max="4891" width="8" style="7" customWidth="1"/>
    <col min="4892" max="4894" width="6.7109375" style="7" customWidth="1"/>
    <col min="4895" max="5120" width="9.140625" style="7"/>
    <col min="5121" max="5121" width="6.7109375" style="7" customWidth="1"/>
    <col min="5122" max="5122" width="26" style="7" customWidth="1"/>
    <col min="5123" max="5124" width="6.7109375" style="7" customWidth="1"/>
    <col min="5125" max="5125" width="10.42578125" style="7" customWidth="1"/>
    <col min="5126" max="5126" width="9.42578125" style="7" customWidth="1"/>
    <col min="5127" max="5127" width="10.42578125" style="7" customWidth="1"/>
    <col min="5128" max="5128" width="9.42578125" style="7" bestFit="1" customWidth="1"/>
    <col min="5129" max="5129" width="9.42578125" style="7" customWidth="1"/>
    <col min="5130" max="5131" width="10.5703125" style="7" customWidth="1"/>
    <col min="5132" max="5133" width="11.28515625" style="7" customWidth="1"/>
    <col min="5134" max="5134" width="9.42578125" style="7" customWidth="1"/>
    <col min="5135" max="5135" width="10" style="7" customWidth="1"/>
    <col min="5136" max="5136" width="10.7109375" style="7" customWidth="1"/>
    <col min="5137" max="5137" width="6.7109375" style="7" customWidth="1"/>
    <col min="5138" max="5138" width="9.140625" style="7"/>
    <col min="5139" max="5139" width="9.5703125" style="7" customWidth="1"/>
    <col min="5140" max="5140" width="9" style="7" customWidth="1"/>
    <col min="5141" max="5141" width="11.140625" style="7" customWidth="1"/>
    <col min="5142" max="5142" width="11.28515625" style="7" customWidth="1"/>
    <col min="5143" max="5143" width="10.42578125" style="7" customWidth="1"/>
    <col min="5144" max="5144" width="11.85546875" style="7" customWidth="1"/>
    <col min="5145" max="5145" width="11" style="7" customWidth="1"/>
    <col min="5146" max="5146" width="7.85546875" style="7" customWidth="1"/>
    <col min="5147" max="5147" width="8" style="7" customWidth="1"/>
    <col min="5148" max="5150" width="6.7109375" style="7" customWidth="1"/>
    <col min="5151" max="5376" width="9.140625" style="7"/>
    <col min="5377" max="5377" width="6.7109375" style="7" customWidth="1"/>
    <col min="5378" max="5378" width="26" style="7" customWidth="1"/>
    <col min="5379" max="5380" width="6.7109375" style="7" customWidth="1"/>
    <col min="5381" max="5381" width="10.42578125" style="7" customWidth="1"/>
    <col min="5382" max="5382" width="9.42578125" style="7" customWidth="1"/>
    <col min="5383" max="5383" width="10.42578125" style="7" customWidth="1"/>
    <col min="5384" max="5384" width="9.42578125" style="7" bestFit="1" customWidth="1"/>
    <col min="5385" max="5385" width="9.42578125" style="7" customWidth="1"/>
    <col min="5386" max="5387" width="10.5703125" style="7" customWidth="1"/>
    <col min="5388" max="5389" width="11.28515625" style="7" customWidth="1"/>
    <col min="5390" max="5390" width="9.42578125" style="7" customWidth="1"/>
    <col min="5391" max="5391" width="10" style="7" customWidth="1"/>
    <col min="5392" max="5392" width="10.7109375" style="7" customWidth="1"/>
    <col min="5393" max="5393" width="6.7109375" style="7" customWidth="1"/>
    <col min="5394" max="5394" width="9.140625" style="7"/>
    <col min="5395" max="5395" width="9.5703125" style="7" customWidth="1"/>
    <col min="5396" max="5396" width="9" style="7" customWidth="1"/>
    <col min="5397" max="5397" width="11.140625" style="7" customWidth="1"/>
    <col min="5398" max="5398" width="11.28515625" style="7" customWidth="1"/>
    <col min="5399" max="5399" width="10.42578125" style="7" customWidth="1"/>
    <col min="5400" max="5400" width="11.85546875" style="7" customWidth="1"/>
    <col min="5401" max="5401" width="11" style="7" customWidth="1"/>
    <col min="5402" max="5402" width="7.85546875" style="7" customWidth="1"/>
    <col min="5403" max="5403" width="8" style="7" customWidth="1"/>
    <col min="5404" max="5406" width="6.7109375" style="7" customWidth="1"/>
    <col min="5407" max="5632" width="9.140625" style="7"/>
    <col min="5633" max="5633" width="6.7109375" style="7" customWidth="1"/>
    <col min="5634" max="5634" width="26" style="7" customWidth="1"/>
    <col min="5635" max="5636" width="6.7109375" style="7" customWidth="1"/>
    <col min="5637" max="5637" width="10.42578125" style="7" customWidth="1"/>
    <col min="5638" max="5638" width="9.42578125" style="7" customWidth="1"/>
    <col min="5639" max="5639" width="10.42578125" style="7" customWidth="1"/>
    <col min="5640" max="5640" width="9.42578125" style="7" bestFit="1" customWidth="1"/>
    <col min="5641" max="5641" width="9.42578125" style="7" customWidth="1"/>
    <col min="5642" max="5643" width="10.5703125" style="7" customWidth="1"/>
    <col min="5644" max="5645" width="11.28515625" style="7" customWidth="1"/>
    <col min="5646" max="5646" width="9.42578125" style="7" customWidth="1"/>
    <col min="5647" max="5647" width="10" style="7" customWidth="1"/>
    <col min="5648" max="5648" width="10.7109375" style="7" customWidth="1"/>
    <col min="5649" max="5649" width="6.7109375" style="7" customWidth="1"/>
    <col min="5650" max="5650" width="9.140625" style="7"/>
    <col min="5651" max="5651" width="9.5703125" style="7" customWidth="1"/>
    <col min="5652" max="5652" width="9" style="7" customWidth="1"/>
    <col min="5653" max="5653" width="11.140625" style="7" customWidth="1"/>
    <col min="5654" max="5654" width="11.28515625" style="7" customWidth="1"/>
    <col min="5655" max="5655" width="10.42578125" style="7" customWidth="1"/>
    <col min="5656" max="5656" width="11.85546875" style="7" customWidth="1"/>
    <col min="5657" max="5657" width="11" style="7" customWidth="1"/>
    <col min="5658" max="5658" width="7.85546875" style="7" customWidth="1"/>
    <col min="5659" max="5659" width="8" style="7" customWidth="1"/>
    <col min="5660" max="5662" width="6.7109375" style="7" customWidth="1"/>
    <col min="5663" max="5888" width="9.140625" style="7"/>
    <col min="5889" max="5889" width="6.7109375" style="7" customWidth="1"/>
    <col min="5890" max="5890" width="26" style="7" customWidth="1"/>
    <col min="5891" max="5892" width="6.7109375" style="7" customWidth="1"/>
    <col min="5893" max="5893" width="10.42578125" style="7" customWidth="1"/>
    <col min="5894" max="5894" width="9.42578125" style="7" customWidth="1"/>
    <col min="5895" max="5895" width="10.42578125" style="7" customWidth="1"/>
    <col min="5896" max="5896" width="9.42578125" style="7" bestFit="1" customWidth="1"/>
    <col min="5897" max="5897" width="9.42578125" style="7" customWidth="1"/>
    <col min="5898" max="5899" width="10.5703125" style="7" customWidth="1"/>
    <col min="5900" max="5901" width="11.28515625" style="7" customWidth="1"/>
    <col min="5902" max="5902" width="9.42578125" style="7" customWidth="1"/>
    <col min="5903" max="5903" width="10" style="7" customWidth="1"/>
    <col min="5904" max="5904" width="10.7109375" style="7" customWidth="1"/>
    <col min="5905" max="5905" width="6.7109375" style="7" customWidth="1"/>
    <col min="5906" max="5906" width="9.140625" style="7"/>
    <col min="5907" max="5907" width="9.5703125" style="7" customWidth="1"/>
    <col min="5908" max="5908" width="9" style="7" customWidth="1"/>
    <col min="5909" max="5909" width="11.140625" style="7" customWidth="1"/>
    <col min="5910" max="5910" width="11.28515625" style="7" customWidth="1"/>
    <col min="5911" max="5911" width="10.42578125" style="7" customWidth="1"/>
    <col min="5912" max="5912" width="11.85546875" style="7" customWidth="1"/>
    <col min="5913" max="5913" width="11" style="7" customWidth="1"/>
    <col min="5914" max="5914" width="7.85546875" style="7" customWidth="1"/>
    <col min="5915" max="5915" width="8" style="7" customWidth="1"/>
    <col min="5916" max="5918" width="6.7109375" style="7" customWidth="1"/>
    <col min="5919" max="6144" width="9.140625" style="7"/>
    <col min="6145" max="6145" width="6.7109375" style="7" customWidth="1"/>
    <col min="6146" max="6146" width="26" style="7" customWidth="1"/>
    <col min="6147" max="6148" width="6.7109375" style="7" customWidth="1"/>
    <col min="6149" max="6149" width="10.42578125" style="7" customWidth="1"/>
    <col min="6150" max="6150" width="9.42578125" style="7" customWidth="1"/>
    <col min="6151" max="6151" width="10.42578125" style="7" customWidth="1"/>
    <col min="6152" max="6152" width="9.42578125" style="7" bestFit="1" customWidth="1"/>
    <col min="6153" max="6153" width="9.42578125" style="7" customWidth="1"/>
    <col min="6154" max="6155" width="10.5703125" style="7" customWidth="1"/>
    <col min="6156" max="6157" width="11.28515625" style="7" customWidth="1"/>
    <col min="6158" max="6158" width="9.42578125" style="7" customWidth="1"/>
    <col min="6159" max="6159" width="10" style="7" customWidth="1"/>
    <col min="6160" max="6160" width="10.7109375" style="7" customWidth="1"/>
    <col min="6161" max="6161" width="6.7109375" style="7" customWidth="1"/>
    <col min="6162" max="6162" width="9.140625" style="7"/>
    <col min="6163" max="6163" width="9.5703125" style="7" customWidth="1"/>
    <col min="6164" max="6164" width="9" style="7" customWidth="1"/>
    <col min="6165" max="6165" width="11.140625" style="7" customWidth="1"/>
    <col min="6166" max="6166" width="11.28515625" style="7" customWidth="1"/>
    <col min="6167" max="6167" width="10.42578125" style="7" customWidth="1"/>
    <col min="6168" max="6168" width="11.85546875" style="7" customWidth="1"/>
    <col min="6169" max="6169" width="11" style="7" customWidth="1"/>
    <col min="6170" max="6170" width="7.85546875" style="7" customWidth="1"/>
    <col min="6171" max="6171" width="8" style="7" customWidth="1"/>
    <col min="6172" max="6174" width="6.7109375" style="7" customWidth="1"/>
    <col min="6175" max="6400" width="9.140625" style="7"/>
    <col min="6401" max="6401" width="6.7109375" style="7" customWidth="1"/>
    <col min="6402" max="6402" width="26" style="7" customWidth="1"/>
    <col min="6403" max="6404" width="6.7109375" style="7" customWidth="1"/>
    <col min="6405" max="6405" width="10.42578125" style="7" customWidth="1"/>
    <col min="6406" max="6406" width="9.42578125" style="7" customWidth="1"/>
    <col min="6407" max="6407" width="10.42578125" style="7" customWidth="1"/>
    <col min="6408" max="6408" width="9.42578125" style="7" bestFit="1" customWidth="1"/>
    <col min="6409" max="6409" width="9.42578125" style="7" customWidth="1"/>
    <col min="6410" max="6411" width="10.5703125" style="7" customWidth="1"/>
    <col min="6412" max="6413" width="11.28515625" style="7" customWidth="1"/>
    <col min="6414" max="6414" width="9.42578125" style="7" customWidth="1"/>
    <col min="6415" max="6415" width="10" style="7" customWidth="1"/>
    <col min="6416" max="6416" width="10.7109375" style="7" customWidth="1"/>
    <col min="6417" max="6417" width="6.7109375" style="7" customWidth="1"/>
    <col min="6418" max="6418" width="9.140625" style="7"/>
    <col min="6419" max="6419" width="9.5703125" style="7" customWidth="1"/>
    <col min="6420" max="6420" width="9" style="7" customWidth="1"/>
    <col min="6421" max="6421" width="11.140625" style="7" customWidth="1"/>
    <col min="6422" max="6422" width="11.28515625" style="7" customWidth="1"/>
    <col min="6423" max="6423" width="10.42578125" style="7" customWidth="1"/>
    <col min="6424" max="6424" width="11.85546875" style="7" customWidth="1"/>
    <col min="6425" max="6425" width="11" style="7" customWidth="1"/>
    <col min="6426" max="6426" width="7.85546875" style="7" customWidth="1"/>
    <col min="6427" max="6427" width="8" style="7" customWidth="1"/>
    <col min="6428" max="6430" width="6.7109375" style="7" customWidth="1"/>
    <col min="6431" max="6656" width="9.140625" style="7"/>
    <col min="6657" max="6657" width="6.7109375" style="7" customWidth="1"/>
    <col min="6658" max="6658" width="26" style="7" customWidth="1"/>
    <col min="6659" max="6660" width="6.7109375" style="7" customWidth="1"/>
    <col min="6661" max="6661" width="10.42578125" style="7" customWidth="1"/>
    <col min="6662" max="6662" width="9.42578125" style="7" customWidth="1"/>
    <col min="6663" max="6663" width="10.42578125" style="7" customWidth="1"/>
    <col min="6664" max="6664" width="9.42578125" style="7" bestFit="1" customWidth="1"/>
    <col min="6665" max="6665" width="9.42578125" style="7" customWidth="1"/>
    <col min="6666" max="6667" width="10.5703125" style="7" customWidth="1"/>
    <col min="6668" max="6669" width="11.28515625" style="7" customWidth="1"/>
    <col min="6670" max="6670" width="9.42578125" style="7" customWidth="1"/>
    <col min="6671" max="6671" width="10" style="7" customWidth="1"/>
    <col min="6672" max="6672" width="10.7109375" style="7" customWidth="1"/>
    <col min="6673" max="6673" width="6.7109375" style="7" customWidth="1"/>
    <col min="6674" max="6674" width="9.140625" style="7"/>
    <col min="6675" max="6675" width="9.5703125" style="7" customWidth="1"/>
    <col min="6676" max="6676" width="9" style="7" customWidth="1"/>
    <col min="6677" max="6677" width="11.140625" style="7" customWidth="1"/>
    <col min="6678" max="6678" width="11.28515625" style="7" customWidth="1"/>
    <col min="6679" max="6679" width="10.42578125" style="7" customWidth="1"/>
    <col min="6680" max="6680" width="11.85546875" style="7" customWidth="1"/>
    <col min="6681" max="6681" width="11" style="7" customWidth="1"/>
    <col min="6682" max="6682" width="7.85546875" style="7" customWidth="1"/>
    <col min="6683" max="6683" width="8" style="7" customWidth="1"/>
    <col min="6684" max="6686" width="6.7109375" style="7" customWidth="1"/>
    <col min="6687" max="6912" width="9.140625" style="7"/>
    <col min="6913" max="6913" width="6.7109375" style="7" customWidth="1"/>
    <col min="6914" max="6914" width="26" style="7" customWidth="1"/>
    <col min="6915" max="6916" width="6.7109375" style="7" customWidth="1"/>
    <col min="6917" max="6917" width="10.42578125" style="7" customWidth="1"/>
    <col min="6918" max="6918" width="9.42578125" style="7" customWidth="1"/>
    <col min="6919" max="6919" width="10.42578125" style="7" customWidth="1"/>
    <col min="6920" max="6920" width="9.42578125" style="7" bestFit="1" customWidth="1"/>
    <col min="6921" max="6921" width="9.42578125" style="7" customWidth="1"/>
    <col min="6922" max="6923" width="10.5703125" style="7" customWidth="1"/>
    <col min="6924" max="6925" width="11.28515625" style="7" customWidth="1"/>
    <col min="6926" max="6926" width="9.42578125" style="7" customWidth="1"/>
    <col min="6927" max="6927" width="10" style="7" customWidth="1"/>
    <col min="6928" max="6928" width="10.7109375" style="7" customWidth="1"/>
    <col min="6929" max="6929" width="6.7109375" style="7" customWidth="1"/>
    <col min="6930" max="6930" width="9.140625" style="7"/>
    <col min="6931" max="6931" width="9.5703125" style="7" customWidth="1"/>
    <col min="6932" max="6932" width="9" style="7" customWidth="1"/>
    <col min="6933" max="6933" width="11.140625" style="7" customWidth="1"/>
    <col min="6934" max="6934" width="11.28515625" style="7" customWidth="1"/>
    <col min="6935" max="6935" width="10.42578125" style="7" customWidth="1"/>
    <col min="6936" max="6936" width="11.85546875" style="7" customWidth="1"/>
    <col min="6937" max="6937" width="11" style="7" customWidth="1"/>
    <col min="6938" max="6938" width="7.85546875" style="7" customWidth="1"/>
    <col min="6939" max="6939" width="8" style="7" customWidth="1"/>
    <col min="6940" max="6942" width="6.7109375" style="7" customWidth="1"/>
    <col min="6943" max="7168" width="9.140625" style="7"/>
    <col min="7169" max="7169" width="6.7109375" style="7" customWidth="1"/>
    <col min="7170" max="7170" width="26" style="7" customWidth="1"/>
    <col min="7171" max="7172" width="6.7109375" style="7" customWidth="1"/>
    <col min="7173" max="7173" width="10.42578125" style="7" customWidth="1"/>
    <col min="7174" max="7174" width="9.42578125" style="7" customWidth="1"/>
    <col min="7175" max="7175" width="10.42578125" style="7" customWidth="1"/>
    <col min="7176" max="7176" width="9.42578125" style="7" bestFit="1" customWidth="1"/>
    <col min="7177" max="7177" width="9.42578125" style="7" customWidth="1"/>
    <col min="7178" max="7179" width="10.5703125" style="7" customWidth="1"/>
    <col min="7180" max="7181" width="11.28515625" style="7" customWidth="1"/>
    <col min="7182" max="7182" width="9.42578125" style="7" customWidth="1"/>
    <col min="7183" max="7183" width="10" style="7" customWidth="1"/>
    <col min="7184" max="7184" width="10.7109375" style="7" customWidth="1"/>
    <col min="7185" max="7185" width="6.7109375" style="7" customWidth="1"/>
    <col min="7186" max="7186" width="9.140625" style="7"/>
    <col min="7187" max="7187" width="9.5703125" style="7" customWidth="1"/>
    <col min="7188" max="7188" width="9" style="7" customWidth="1"/>
    <col min="7189" max="7189" width="11.140625" style="7" customWidth="1"/>
    <col min="7190" max="7190" width="11.28515625" style="7" customWidth="1"/>
    <col min="7191" max="7191" width="10.42578125" style="7" customWidth="1"/>
    <col min="7192" max="7192" width="11.85546875" style="7" customWidth="1"/>
    <col min="7193" max="7193" width="11" style="7" customWidth="1"/>
    <col min="7194" max="7194" width="7.85546875" style="7" customWidth="1"/>
    <col min="7195" max="7195" width="8" style="7" customWidth="1"/>
    <col min="7196" max="7198" width="6.7109375" style="7" customWidth="1"/>
    <col min="7199" max="7424" width="9.140625" style="7"/>
    <col min="7425" max="7425" width="6.7109375" style="7" customWidth="1"/>
    <col min="7426" max="7426" width="26" style="7" customWidth="1"/>
    <col min="7427" max="7428" width="6.7109375" style="7" customWidth="1"/>
    <col min="7429" max="7429" width="10.42578125" style="7" customWidth="1"/>
    <col min="7430" max="7430" width="9.42578125" style="7" customWidth="1"/>
    <col min="7431" max="7431" width="10.42578125" style="7" customWidth="1"/>
    <col min="7432" max="7432" width="9.42578125" style="7" bestFit="1" customWidth="1"/>
    <col min="7433" max="7433" width="9.42578125" style="7" customWidth="1"/>
    <col min="7434" max="7435" width="10.5703125" style="7" customWidth="1"/>
    <col min="7436" max="7437" width="11.28515625" style="7" customWidth="1"/>
    <col min="7438" max="7438" width="9.42578125" style="7" customWidth="1"/>
    <col min="7439" max="7439" width="10" style="7" customWidth="1"/>
    <col min="7440" max="7440" width="10.7109375" style="7" customWidth="1"/>
    <col min="7441" max="7441" width="6.7109375" style="7" customWidth="1"/>
    <col min="7442" max="7442" width="9.140625" style="7"/>
    <col min="7443" max="7443" width="9.5703125" style="7" customWidth="1"/>
    <col min="7444" max="7444" width="9" style="7" customWidth="1"/>
    <col min="7445" max="7445" width="11.140625" style="7" customWidth="1"/>
    <col min="7446" max="7446" width="11.28515625" style="7" customWidth="1"/>
    <col min="7447" max="7447" width="10.42578125" style="7" customWidth="1"/>
    <col min="7448" max="7448" width="11.85546875" style="7" customWidth="1"/>
    <col min="7449" max="7449" width="11" style="7" customWidth="1"/>
    <col min="7450" max="7450" width="7.85546875" style="7" customWidth="1"/>
    <col min="7451" max="7451" width="8" style="7" customWidth="1"/>
    <col min="7452" max="7454" width="6.7109375" style="7" customWidth="1"/>
    <col min="7455" max="7680" width="9.140625" style="7"/>
    <col min="7681" max="7681" width="6.7109375" style="7" customWidth="1"/>
    <col min="7682" max="7682" width="26" style="7" customWidth="1"/>
    <col min="7683" max="7684" width="6.7109375" style="7" customWidth="1"/>
    <col min="7685" max="7685" width="10.42578125" style="7" customWidth="1"/>
    <col min="7686" max="7686" width="9.42578125" style="7" customWidth="1"/>
    <col min="7687" max="7687" width="10.42578125" style="7" customWidth="1"/>
    <col min="7688" max="7688" width="9.42578125" style="7" bestFit="1" customWidth="1"/>
    <col min="7689" max="7689" width="9.42578125" style="7" customWidth="1"/>
    <col min="7690" max="7691" width="10.5703125" style="7" customWidth="1"/>
    <col min="7692" max="7693" width="11.28515625" style="7" customWidth="1"/>
    <col min="7694" max="7694" width="9.42578125" style="7" customWidth="1"/>
    <col min="7695" max="7695" width="10" style="7" customWidth="1"/>
    <col min="7696" max="7696" width="10.7109375" style="7" customWidth="1"/>
    <col min="7697" max="7697" width="6.7109375" style="7" customWidth="1"/>
    <col min="7698" max="7698" width="9.140625" style="7"/>
    <col min="7699" max="7699" width="9.5703125" style="7" customWidth="1"/>
    <col min="7700" max="7700" width="9" style="7" customWidth="1"/>
    <col min="7701" max="7701" width="11.140625" style="7" customWidth="1"/>
    <col min="7702" max="7702" width="11.28515625" style="7" customWidth="1"/>
    <col min="7703" max="7703" width="10.42578125" style="7" customWidth="1"/>
    <col min="7704" max="7704" width="11.85546875" style="7" customWidth="1"/>
    <col min="7705" max="7705" width="11" style="7" customWidth="1"/>
    <col min="7706" max="7706" width="7.85546875" style="7" customWidth="1"/>
    <col min="7707" max="7707" width="8" style="7" customWidth="1"/>
    <col min="7708" max="7710" width="6.7109375" style="7" customWidth="1"/>
    <col min="7711" max="7936" width="9.140625" style="7"/>
    <col min="7937" max="7937" width="6.7109375" style="7" customWidth="1"/>
    <col min="7938" max="7938" width="26" style="7" customWidth="1"/>
    <col min="7939" max="7940" width="6.7109375" style="7" customWidth="1"/>
    <col min="7941" max="7941" width="10.42578125" style="7" customWidth="1"/>
    <col min="7942" max="7942" width="9.42578125" style="7" customWidth="1"/>
    <col min="7943" max="7943" width="10.42578125" style="7" customWidth="1"/>
    <col min="7944" max="7944" width="9.42578125" style="7" bestFit="1" customWidth="1"/>
    <col min="7945" max="7945" width="9.42578125" style="7" customWidth="1"/>
    <col min="7946" max="7947" width="10.5703125" style="7" customWidth="1"/>
    <col min="7948" max="7949" width="11.28515625" style="7" customWidth="1"/>
    <col min="7950" max="7950" width="9.42578125" style="7" customWidth="1"/>
    <col min="7951" max="7951" width="10" style="7" customWidth="1"/>
    <col min="7952" max="7952" width="10.7109375" style="7" customWidth="1"/>
    <col min="7953" max="7953" width="6.7109375" style="7" customWidth="1"/>
    <col min="7954" max="7954" width="9.140625" style="7"/>
    <col min="7955" max="7955" width="9.5703125" style="7" customWidth="1"/>
    <col min="7956" max="7956" width="9" style="7" customWidth="1"/>
    <col min="7957" max="7957" width="11.140625" style="7" customWidth="1"/>
    <col min="7958" max="7958" width="11.28515625" style="7" customWidth="1"/>
    <col min="7959" max="7959" width="10.42578125" style="7" customWidth="1"/>
    <col min="7960" max="7960" width="11.85546875" style="7" customWidth="1"/>
    <col min="7961" max="7961" width="11" style="7" customWidth="1"/>
    <col min="7962" max="7962" width="7.85546875" style="7" customWidth="1"/>
    <col min="7963" max="7963" width="8" style="7" customWidth="1"/>
    <col min="7964" max="7966" width="6.7109375" style="7" customWidth="1"/>
    <col min="7967" max="8192" width="9.140625" style="7"/>
    <col min="8193" max="8193" width="6.7109375" style="7" customWidth="1"/>
    <col min="8194" max="8194" width="26" style="7" customWidth="1"/>
    <col min="8195" max="8196" width="6.7109375" style="7" customWidth="1"/>
    <col min="8197" max="8197" width="10.42578125" style="7" customWidth="1"/>
    <col min="8198" max="8198" width="9.42578125" style="7" customWidth="1"/>
    <col min="8199" max="8199" width="10.42578125" style="7" customWidth="1"/>
    <col min="8200" max="8200" width="9.42578125" style="7" bestFit="1" customWidth="1"/>
    <col min="8201" max="8201" width="9.42578125" style="7" customWidth="1"/>
    <col min="8202" max="8203" width="10.5703125" style="7" customWidth="1"/>
    <col min="8204" max="8205" width="11.28515625" style="7" customWidth="1"/>
    <col min="8206" max="8206" width="9.42578125" style="7" customWidth="1"/>
    <col min="8207" max="8207" width="10" style="7" customWidth="1"/>
    <col min="8208" max="8208" width="10.7109375" style="7" customWidth="1"/>
    <col min="8209" max="8209" width="6.7109375" style="7" customWidth="1"/>
    <col min="8210" max="8210" width="9.140625" style="7"/>
    <col min="8211" max="8211" width="9.5703125" style="7" customWidth="1"/>
    <col min="8212" max="8212" width="9" style="7" customWidth="1"/>
    <col min="8213" max="8213" width="11.140625" style="7" customWidth="1"/>
    <col min="8214" max="8214" width="11.28515625" style="7" customWidth="1"/>
    <col min="8215" max="8215" width="10.42578125" style="7" customWidth="1"/>
    <col min="8216" max="8216" width="11.85546875" style="7" customWidth="1"/>
    <col min="8217" max="8217" width="11" style="7" customWidth="1"/>
    <col min="8218" max="8218" width="7.85546875" style="7" customWidth="1"/>
    <col min="8219" max="8219" width="8" style="7" customWidth="1"/>
    <col min="8220" max="8222" width="6.7109375" style="7" customWidth="1"/>
    <col min="8223" max="8448" width="9.140625" style="7"/>
    <col min="8449" max="8449" width="6.7109375" style="7" customWidth="1"/>
    <col min="8450" max="8450" width="26" style="7" customWidth="1"/>
    <col min="8451" max="8452" width="6.7109375" style="7" customWidth="1"/>
    <col min="8453" max="8453" width="10.42578125" style="7" customWidth="1"/>
    <col min="8454" max="8454" width="9.42578125" style="7" customWidth="1"/>
    <col min="8455" max="8455" width="10.42578125" style="7" customWidth="1"/>
    <col min="8456" max="8456" width="9.42578125" style="7" bestFit="1" customWidth="1"/>
    <col min="8457" max="8457" width="9.42578125" style="7" customWidth="1"/>
    <col min="8458" max="8459" width="10.5703125" style="7" customWidth="1"/>
    <col min="8460" max="8461" width="11.28515625" style="7" customWidth="1"/>
    <col min="8462" max="8462" width="9.42578125" style="7" customWidth="1"/>
    <col min="8463" max="8463" width="10" style="7" customWidth="1"/>
    <col min="8464" max="8464" width="10.7109375" style="7" customWidth="1"/>
    <col min="8465" max="8465" width="6.7109375" style="7" customWidth="1"/>
    <col min="8466" max="8466" width="9.140625" style="7"/>
    <col min="8467" max="8467" width="9.5703125" style="7" customWidth="1"/>
    <col min="8468" max="8468" width="9" style="7" customWidth="1"/>
    <col min="8469" max="8469" width="11.140625" style="7" customWidth="1"/>
    <col min="8470" max="8470" width="11.28515625" style="7" customWidth="1"/>
    <col min="8471" max="8471" width="10.42578125" style="7" customWidth="1"/>
    <col min="8472" max="8472" width="11.85546875" style="7" customWidth="1"/>
    <col min="8473" max="8473" width="11" style="7" customWidth="1"/>
    <col min="8474" max="8474" width="7.85546875" style="7" customWidth="1"/>
    <col min="8475" max="8475" width="8" style="7" customWidth="1"/>
    <col min="8476" max="8478" width="6.7109375" style="7" customWidth="1"/>
    <col min="8479" max="8704" width="9.140625" style="7"/>
    <col min="8705" max="8705" width="6.7109375" style="7" customWidth="1"/>
    <col min="8706" max="8706" width="26" style="7" customWidth="1"/>
    <col min="8707" max="8708" width="6.7109375" style="7" customWidth="1"/>
    <col min="8709" max="8709" width="10.42578125" style="7" customWidth="1"/>
    <col min="8710" max="8710" width="9.42578125" style="7" customWidth="1"/>
    <col min="8711" max="8711" width="10.42578125" style="7" customWidth="1"/>
    <col min="8712" max="8712" width="9.42578125" style="7" bestFit="1" customWidth="1"/>
    <col min="8713" max="8713" width="9.42578125" style="7" customWidth="1"/>
    <col min="8714" max="8715" width="10.5703125" style="7" customWidth="1"/>
    <col min="8716" max="8717" width="11.28515625" style="7" customWidth="1"/>
    <col min="8718" max="8718" width="9.42578125" style="7" customWidth="1"/>
    <col min="8719" max="8719" width="10" style="7" customWidth="1"/>
    <col min="8720" max="8720" width="10.7109375" style="7" customWidth="1"/>
    <col min="8721" max="8721" width="6.7109375" style="7" customWidth="1"/>
    <col min="8722" max="8722" width="9.140625" style="7"/>
    <col min="8723" max="8723" width="9.5703125" style="7" customWidth="1"/>
    <col min="8724" max="8724" width="9" style="7" customWidth="1"/>
    <col min="8725" max="8725" width="11.140625" style="7" customWidth="1"/>
    <col min="8726" max="8726" width="11.28515625" style="7" customWidth="1"/>
    <col min="8727" max="8727" width="10.42578125" style="7" customWidth="1"/>
    <col min="8728" max="8728" width="11.85546875" style="7" customWidth="1"/>
    <col min="8729" max="8729" width="11" style="7" customWidth="1"/>
    <col min="8730" max="8730" width="7.85546875" style="7" customWidth="1"/>
    <col min="8731" max="8731" width="8" style="7" customWidth="1"/>
    <col min="8732" max="8734" width="6.7109375" style="7" customWidth="1"/>
    <col min="8735" max="8960" width="9.140625" style="7"/>
    <col min="8961" max="8961" width="6.7109375" style="7" customWidth="1"/>
    <col min="8962" max="8962" width="26" style="7" customWidth="1"/>
    <col min="8963" max="8964" width="6.7109375" style="7" customWidth="1"/>
    <col min="8965" max="8965" width="10.42578125" style="7" customWidth="1"/>
    <col min="8966" max="8966" width="9.42578125" style="7" customWidth="1"/>
    <col min="8967" max="8967" width="10.42578125" style="7" customWidth="1"/>
    <col min="8968" max="8968" width="9.42578125" style="7" bestFit="1" customWidth="1"/>
    <col min="8969" max="8969" width="9.42578125" style="7" customWidth="1"/>
    <col min="8970" max="8971" width="10.5703125" style="7" customWidth="1"/>
    <col min="8972" max="8973" width="11.28515625" style="7" customWidth="1"/>
    <col min="8974" max="8974" width="9.42578125" style="7" customWidth="1"/>
    <col min="8975" max="8975" width="10" style="7" customWidth="1"/>
    <col min="8976" max="8976" width="10.7109375" style="7" customWidth="1"/>
    <col min="8977" max="8977" width="6.7109375" style="7" customWidth="1"/>
    <col min="8978" max="8978" width="9.140625" style="7"/>
    <col min="8979" max="8979" width="9.5703125" style="7" customWidth="1"/>
    <col min="8980" max="8980" width="9" style="7" customWidth="1"/>
    <col min="8981" max="8981" width="11.140625" style="7" customWidth="1"/>
    <col min="8982" max="8982" width="11.28515625" style="7" customWidth="1"/>
    <col min="8983" max="8983" width="10.42578125" style="7" customWidth="1"/>
    <col min="8984" max="8984" width="11.85546875" style="7" customWidth="1"/>
    <col min="8985" max="8985" width="11" style="7" customWidth="1"/>
    <col min="8986" max="8986" width="7.85546875" style="7" customWidth="1"/>
    <col min="8987" max="8987" width="8" style="7" customWidth="1"/>
    <col min="8988" max="8990" width="6.7109375" style="7" customWidth="1"/>
    <col min="8991" max="9216" width="9.140625" style="7"/>
    <col min="9217" max="9217" width="6.7109375" style="7" customWidth="1"/>
    <col min="9218" max="9218" width="26" style="7" customWidth="1"/>
    <col min="9219" max="9220" width="6.7109375" style="7" customWidth="1"/>
    <col min="9221" max="9221" width="10.42578125" style="7" customWidth="1"/>
    <col min="9222" max="9222" width="9.42578125" style="7" customWidth="1"/>
    <col min="9223" max="9223" width="10.42578125" style="7" customWidth="1"/>
    <col min="9224" max="9224" width="9.42578125" style="7" bestFit="1" customWidth="1"/>
    <col min="9225" max="9225" width="9.42578125" style="7" customWidth="1"/>
    <col min="9226" max="9227" width="10.5703125" style="7" customWidth="1"/>
    <col min="9228" max="9229" width="11.28515625" style="7" customWidth="1"/>
    <col min="9230" max="9230" width="9.42578125" style="7" customWidth="1"/>
    <col min="9231" max="9231" width="10" style="7" customWidth="1"/>
    <col min="9232" max="9232" width="10.7109375" style="7" customWidth="1"/>
    <col min="9233" max="9233" width="6.7109375" style="7" customWidth="1"/>
    <col min="9234" max="9234" width="9.140625" style="7"/>
    <col min="9235" max="9235" width="9.5703125" style="7" customWidth="1"/>
    <col min="9236" max="9236" width="9" style="7" customWidth="1"/>
    <col min="9237" max="9237" width="11.140625" style="7" customWidth="1"/>
    <col min="9238" max="9238" width="11.28515625" style="7" customWidth="1"/>
    <col min="9239" max="9239" width="10.42578125" style="7" customWidth="1"/>
    <col min="9240" max="9240" width="11.85546875" style="7" customWidth="1"/>
    <col min="9241" max="9241" width="11" style="7" customWidth="1"/>
    <col min="9242" max="9242" width="7.85546875" style="7" customWidth="1"/>
    <col min="9243" max="9243" width="8" style="7" customWidth="1"/>
    <col min="9244" max="9246" width="6.7109375" style="7" customWidth="1"/>
    <col min="9247" max="9472" width="9.140625" style="7"/>
    <col min="9473" max="9473" width="6.7109375" style="7" customWidth="1"/>
    <col min="9474" max="9474" width="26" style="7" customWidth="1"/>
    <col min="9475" max="9476" width="6.7109375" style="7" customWidth="1"/>
    <col min="9477" max="9477" width="10.42578125" style="7" customWidth="1"/>
    <col min="9478" max="9478" width="9.42578125" style="7" customWidth="1"/>
    <col min="9479" max="9479" width="10.42578125" style="7" customWidth="1"/>
    <col min="9480" max="9480" width="9.42578125" style="7" bestFit="1" customWidth="1"/>
    <col min="9481" max="9481" width="9.42578125" style="7" customWidth="1"/>
    <col min="9482" max="9483" width="10.5703125" style="7" customWidth="1"/>
    <col min="9484" max="9485" width="11.28515625" style="7" customWidth="1"/>
    <col min="9486" max="9486" width="9.42578125" style="7" customWidth="1"/>
    <col min="9487" max="9487" width="10" style="7" customWidth="1"/>
    <col min="9488" max="9488" width="10.7109375" style="7" customWidth="1"/>
    <col min="9489" max="9489" width="6.7109375" style="7" customWidth="1"/>
    <col min="9490" max="9490" width="9.140625" style="7"/>
    <col min="9491" max="9491" width="9.5703125" style="7" customWidth="1"/>
    <col min="9492" max="9492" width="9" style="7" customWidth="1"/>
    <col min="9493" max="9493" width="11.140625" style="7" customWidth="1"/>
    <col min="9494" max="9494" width="11.28515625" style="7" customWidth="1"/>
    <col min="9495" max="9495" width="10.42578125" style="7" customWidth="1"/>
    <col min="9496" max="9496" width="11.85546875" style="7" customWidth="1"/>
    <col min="9497" max="9497" width="11" style="7" customWidth="1"/>
    <col min="9498" max="9498" width="7.85546875" style="7" customWidth="1"/>
    <col min="9499" max="9499" width="8" style="7" customWidth="1"/>
    <col min="9500" max="9502" width="6.7109375" style="7" customWidth="1"/>
    <col min="9503" max="9728" width="9.140625" style="7"/>
    <col min="9729" max="9729" width="6.7109375" style="7" customWidth="1"/>
    <col min="9730" max="9730" width="26" style="7" customWidth="1"/>
    <col min="9731" max="9732" width="6.7109375" style="7" customWidth="1"/>
    <col min="9733" max="9733" width="10.42578125" style="7" customWidth="1"/>
    <col min="9734" max="9734" width="9.42578125" style="7" customWidth="1"/>
    <col min="9735" max="9735" width="10.42578125" style="7" customWidth="1"/>
    <col min="9736" max="9736" width="9.42578125" style="7" bestFit="1" customWidth="1"/>
    <col min="9737" max="9737" width="9.42578125" style="7" customWidth="1"/>
    <col min="9738" max="9739" width="10.5703125" style="7" customWidth="1"/>
    <col min="9740" max="9741" width="11.28515625" style="7" customWidth="1"/>
    <col min="9742" max="9742" width="9.42578125" style="7" customWidth="1"/>
    <col min="9743" max="9743" width="10" style="7" customWidth="1"/>
    <col min="9744" max="9744" width="10.7109375" style="7" customWidth="1"/>
    <col min="9745" max="9745" width="6.7109375" style="7" customWidth="1"/>
    <col min="9746" max="9746" width="9.140625" style="7"/>
    <col min="9747" max="9747" width="9.5703125" style="7" customWidth="1"/>
    <col min="9748" max="9748" width="9" style="7" customWidth="1"/>
    <col min="9749" max="9749" width="11.140625" style="7" customWidth="1"/>
    <col min="9750" max="9750" width="11.28515625" style="7" customWidth="1"/>
    <col min="9751" max="9751" width="10.42578125" style="7" customWidth="1"/>
    <col min="9752" max="9752" width="11.85546875" style="7" customWidth="1"/>
    <col min="9753" max="9753" width="11" style="7" customWidth="1"/>
    <col min="9754" max="9754" width="7.85546875" style="7" customWidth="1"/>
    <col min="9755" max="9755" width="8" style="7" customWidth="1"/>
    <col min="9756" max="9758" width="6.7109375" style="7" customWidth="1"/>
    <col min="9759" max="9984" width="9.140625" style="7"/>
    <col min="9985" max="9985" width="6.7109375" style="7" customWidth="1"/>
    <col min="9986" max="9986" width="26" style="7" customWidth="1"/>
    <col min="9987" max="9988" width="6.7109375" style="7" customWidth="1"/>
    <col min="9989" max="9989" width="10.42578125" style="7" customWidth="1"/>
    <col min="9990" max="9990" width="9.42578125" style="7" customWidth="1"/>
    <col min="9991" max="9991" width="10.42578125" style="7" customWidth="1"/>
    <col min="9992" max="9992" width="9.42578125" style="7" bestFit="1" customWidth="1"/>
    <col min="9993" max="9993" width="9.42578125" style="7" customWidth="1"/>
    <col min="9994" max="9995" width="10.5703125" style="7" customWidth="1"/>
    <col min="9996" max="9997" width="11.28515625" style="7" customWidth="1"/>
    <col min="9998" max="9998" width="9.42578125" style="7" customWidth="1"/>
    <col min="9999" max="9999" width="10" style="7" customWidth="1"/>
    <col min="10000" max="10000" width="10.7109375" style="7" customWidth="1"/>
    <col min="10001" max="10001" width="6.7109375" style="7" customWidth="1"/>
    <col min="10002" max="10002" width="9.140625" style="7"/>
    <col min="10003" max="10003" width="9.5703125" style="7" customWidth="1"/>
    <col min="10004" max="10004" width="9" style="7" customWidth="1"/>
    <col min="10005" max="10005" width="11.140625" style="7" customWidth="1"/>
    <col min="10006" max="10006" width="11.28515625" style="7" customWidth="1"/>
    <col min="10007" max="10007" width="10.42578125" style="7" customWidth="1"/>
    <col min="10008" max="10008" width="11.85546875" style="7" customWidth="1"/>
    <col min="10009" max="10009" width="11" style="7" customWidth="1"/>
    <col min="10010" max="10010" width="7.85546875" style="7" customWidth="1"/>
    <col min="10011" max="10011" width="8" style="7" customWidth="1"/>
    <col min="10012" max="10014" width="6.7109375" style="7" customWidth="1"/>
    <col min="10015" max="10240" width="9.140625" style="7"/>
    <col min="10241" max="10241" width="6.7109375" style="7" customWidth="1"/>
    <col min="10242" max="10242" width="26" style="7" customWidth="1"/>
    <col min="10243" max="10244" width="6.7109375" style="7" customWidth="1"/>
    <col min="10245" max="10245" width="10.42578125" style="7" customWidth="1"/>
    <col min="10246" max="10246" width="9.42578125" style="7" customWidth="1"/>
    <col min="10247" max="10247" width="10.42578125" style="7" customWidth="1"/>
    <col min="10248" max="10248" width="9.42578125" style="7" bestFit="1" customWidth="1"/>
    <col min="10249" max="10249" width="9.42578125" style="7" customWidth="1"/>
    <col min="10250" max="10251" width="10.5703125" style="7" customWidth="1"/>
    <col min="10252" max="10253" width="11.28515625" style="7" customWidth="1"/>
    <col min="10254" max="10254" width="9.42578125" style="7" customWidth="1"/>
    <col min="10255" max="10255" width="10" style="7" customWidth="1"/>
    <col min="10256" max="10256" width="10.7109375" style="7" customWidth="1"/>
    <col min="10257" max="10257" width="6.7109375" style="7" customWidth="1"/>
    <col min="10258" max="10258" width="9.140625" style="7"/>
    <col min="10259" max="10259" width="9.5703125" style="7" customWidth="1"/>
    <col min="10260" max="10260" width="9" style="7" customWidth="1"/>
    <col min="10261" max="10261" width="11.140625" style="7" customWidth="1"/>
    <col min="10262" max="10262" width="11.28515625" style="7" customWidth="1"/>
    <col min="10263" max="10263" width="10.42578125" style="7" customWidth="1"/>
    <col min="10264" max="10264" width="11.85546875" style="7" customWidth="1"/>
    <col min="10265" max="10265" width="11" style="7" customWidth="1"/>
    <col min="10266" max="10266" width="7.85546875" style="7" customWidth="1"/>
    <col min="10267" max="10267" width="8" style="7" customWidth="1"/>
    <col min="10268" max="10270" width="6.7109375" style="7" customWidth="1"/>
    <col min="10271" max="10496" width="9.140625" style="7"/>
    <col min="10497" max="10497" width="6.7109375" style="7" customWidth="1"/>
    <col min="10498" max="10498" width="26" style="7" customWidth="1"/>
    <col min="10499" max="10500" width="6.7109375" style="7" customWidth="1"/>
    <col min="10501" max="10501" width="10.42578125" style="7" customWidth="1"/>
    <col min="10502" max="10502" width="9.42578125" style="7" customWidth="1"/>
    <col min="10503" max="10503" width="10.42578125" style="7" customWidth="1"/>
    <col min="10504" max="10504" width="9.42578125" style="7" bestFit="1" customWidth="1"/>
    <col min="10505" max="10505" width="9.42578125" style="7" customWidth="1"/>
    <col min="10506" max="10507" width="10.5703125" style="7" customWidth="1"/>
    <col min="10508" max="10509" width="11.28515625" style="7" customWidth="1"/>
    <col min="10510" max="10510" width="9.42578125" style="7" customWidth="1"/>
    <col min="10511" max="10511" width="10" style="7" customWidth="1"/>
    <col min="10512" max="10512" width="10.7109375" style="7" customWidth="1"/>
    <col min="10513" max="10513" width="6.7109375" style="7" customWidth="1"/>
    <col min="10514" max="10514" width="9.140625" style="7"/>
    <col min="10515" max="10515" width="9.5703125" style="7" customWidth="1"/>
    <col min="10516" max="10516" width="9" style="7" customWidth="1"/>
    <col min="10517" max="10517" width="11.140625" style="7" customWidth="1"/>
    <col min="10518" max="10518" width="11.28515625" style="7" customWidth="1"/>
    <col min="10519" max="10519" width="10.42578125" style="7" customWidth="1"/>
    <col min="10520" max="10520" width="11.85546875" style="7" customWidth="1"/>
    <col min="10521" max="10521" width="11" style="7" customWidth="1"/>
    <col min="10522" max="10522" width="7.85546875" style="7" customWidth="1"/>
    <col min="10523" max="10523" width="8" style="7" customWidth="1"/>
    <col min="10524" max="10526" width="6.7109375" style="7" customWidth="1"/>
    <col min="10527" max="10752" width="9.140625" style="7"/>
    <col min="10753" max="10753" width="6.7109375" style="7" customWidth="1"/>
    <col min="10754" max="10754" width="26" style="7" customWidth="1"/>
    <col min="10755" max="10756" width="6.7109375" style="7" customWidth="1"/>
    <col min="10757" max="10757" width="10.42578125" style="7" customWidth="1"/>
    <col min="10758" max="10758" width="9.42578125" style="7" customWidth="1"/>
    <col min="10759" max="10759" width="10.42578125" style="7" customWidth="1"/>
    <col min="10760" max="10760" width="9.42578125" style="7" bestFit="1" customWidth="1"/>
    <col min="10761" max="10761" width="9.42578125" style="7" customWidth="1"/>
    <col min="10762" max="10763" width="10.5703125" style="7" customWidth="1"/>
    <col min="10764" max="10765" width="11.28515625" style="7" customWidth="1"/>
    <col min="10766" max="10766" width="9.42578125" style="7" customWidth="1"/>
    <col min="10767" max="10767" width="10" style="7" customWidth="1"/>
    <col min="10768" max="10768" width="10.7109375" style="7" customWidth="1"/>
    <col min="10769" max="10769" width="6.7109375" style="7" customWidth="1"/>
    <col min="10770" max="10770" width="9.140625" style="7"/>
    <col min="10771" max="10771" width="9.5703125" style="7" customWidth="1"/>
    <col min="10772" max="10772" width="9" style="7" customWidth="1"/>
    <col min="10773" max="10773" width="11.140625" style="7" customWidth="1"/>
    <col min="10774" max="10774" width="11.28515625" style="7" customWidth="1"/>
    <col min="10775" max="10775" width="10.42578125" style="7" customWidth="1"/>
    <col min="10776" max="10776" width="11.85546875" style="7" customWidth="1"/>
    <col min="10777" max="10777" width="11" style="7" customWidth="1"/>
    <col min="10778" max="10778" width="7.85546875" style="7" customWidth="1"/>
    <col min="10779" max="10779" width="8" style="7" customWidth="1"/>
    <col min="10780" max="10782" width="6.7109375" style="7" customWidth="1"/>
    <col min="10783" max="11008" width="9.140625" style="7"/>
    <col min="11009" max="11009" width="6.7109375" style="7" customWidth="1"/>
    <col min="11010" max="11010" width="26" style="7" customWidth="1"/>
    <col min="11011" max="11012" width="6.7109375" style="7" customWidth="1"/>
    <col min="11013" max="11013" width="10.42578125" style="7" customWidth="1"/>
    <col min="11014" max="11014" width="9.42578125" style="7" customWidth="1"/>
    <col min="11015" max="11015" width="10.42578125" style="7" customWidth="1"/>
    <col min="11016" max="11016" width="9.42578125" style="7" bestFit="1" customWidth="1"/>
    <col min="11017" max="11017" width="9.42578125" style="7" customWidth="1"/>
    <col min="11018" max="11019" width="10.5703125" style="7" customWidth="1"/>
    <col min="11020" max="11021" width="11.28515625" style="7" customWidth="1"/>
    <col min="11022" max="11022" width="9.42578125" style="7" customWidth="1"/>
    <col min="11023" max="11023" width="10" style="7" customWidth="1"/>
    <col min="11024" max="11024" width="10.7109375" style="7" customWidth="1"/>
    <col min="11025" max="11025" width="6.7109375" style="7" customWidth="1"/>
    <col min="11026" max="11026" width="9.140625" style="7"/>
    <col min="11027" max="11027" width="9.5703125" style="7" customWidth="1"/>
    <col min="11028" max="11028" width="9" style="7" customWidth="1"/>
    <col min="11029" max="11029" width="11.140625" style="7" customWidth="1"/>
    <col min="11030" max="11030" width="11.28515625" style="7" customWidth="1"/>
    <col min="11031" max="11031" width="10.42578125" style="7" customWidth="1"/>
    <col min="11032" max="11032" width="11.85546875" style="7" customWidth="1"/>
    <col min="11033" max="11033" width="11" style="7" customWidth="1"/>
    <col min="11034" max="11034" width="7.85546875" style="7" customWidth="1"/>
    <col min="11035" max="11035" width="8" style="7" customWidth="1"/>
    <col min="11036" max="11038" width="6.7109375" style="7" customWidth="1"/>
    <col min="11039" max="11264" width="9.140625" style="7"/>
    <col min="11265" max="11265" width="6.7109375" style="7" customWidth="1"/>
    <col min="11266" max="11266" width="26" style="7" customWidth="1"/>
    <col min="11267" max="11268" width="6.7109375" style="7" customWidth="1"/>
    <col min="11269" max="11269" width="10.42578125" style="7" customWidth="1"/>
    <col min="11270" max="11270" width="9.42578125" style="7" customWidth="1"/>
    <col min="11271" max="11271" width="10.42578125" style="7" customWidth="1"/>
    <col min="11272" max="11272" width="9.42578125" style="7" bestFit="1" customWidth="1"/>
    <col min="11273" max="11273" width="9.42578125" style="7" customWidth="1"/>
    <col min="11274" max="11275" width="10.5703125" style="7" customWidth="1"/>
    <col min="11276" max="11277" width="11.28515625" style="7" customWidth="1"/>
    <col min="11278" max="11278" width="9.42578125" style="7" customWidth="1"/>
    <col min="11279" max="11279" width="10" style="7" customWidth="1"/>
    <col min="11280" max="11280" width="10.7109375" style="7" customWidth="1"/>
    <col min="11281" max="11281" width="6.7109375" style="7" customWidth="1"/>
    <col min="11282" max="11282" width="9.140625" style="7"/>
    <col min="11283" max="11283" width="9.5703125" style="7" customWidth="1"/>
    <col min="11284" max="11284" width="9" style="7" customWidth="1"/>
    <col min="11285" max="11285" width="11.140625" style="7" customWidth="1"/>
    <col min="11286" max="11286" width="11.28515625" style="7" customWidth="1"/>
    <col min="11287" max="11287" width="10.42578125" style="7" customWidth="1"/>
    <col min="11288" max="11288" width="11.85546875" style="7" customWidth="1"/>
    <col min="11289" max="11289" width="11" style="7" customWidth="1"/>
    <col min="11290" max="11290" width="7.85546875" style="7" customWidth="1"/>
    <col min="11291" max="11291" width="8" style="7" customWidth="1"/>
    <col min="11292" max="11294" width="6.7109375" style="7" customWidth="1"/>
    <col min="11295" max="11520" width="9.140625" style="7"/>
    <col min="11521" max="11521" width="6.7109375" style="7" customWidth="1"/>
    <col min="11522" max="11522" width="26" style="7" customWidth="1"/>
    <col min="11523" max="11524" width="6.7109375" style="7" customWidth="1"/>
    <col min="11525" max="11525" width="10.42578125" style="7" customWidth="1"/>
    <col min="11526" max="11526" width="9.42578125" style="7" customWidth="1"/>
    <col min="11527" max="11527" width="10.42578125" style="7" customWidth="1"/>
    <col min="11528" max="11528" width="9.42578125" style="7" bestFit="1" customWidth="1"/>
    <col min="11529" max="11529" width="9.42578125" style="7" customWidth="1"/>
    <col min="11530" max="11531" width="10.5703125" style="7" customWidth="1"/>
    <col min="11532" max="11533" width="11.28515625" style="7" customWidth="1"/>
    <col min="11534" max="11534" width="9.42578125" style="7" customWidth="1"/>
    <col min="11535" max="11535" width="10" style="7" customWidth="1"/>
    <col min="11536" max="11536" width="10.7109375" style="7" customWidth="1"/>
    <col min="11537" max="11537" width="6.7109375" style="7" customWidth="1"/>
    <col min="11538" max="11538" width="9.140625" style="7"/>
    <col min="11539" max="11539" width="9.5703125" style="7" customWidth="1"/>
    <col min="11540" max="11540" width="9" style="7" customWidth="1"/>
    <col min="11541" max="11541" width="11.140625" style="7" customWidth="1"/>
    <col min="11542" max="11542" width="11.28515625" style="7" customWidth="1"/>
    <col min="11543" max="11543" width="10.42578125" style="7" customWidth="1"/>
    <col min="11544" max="11544" width="11.85546875" style="7" customWidth="1"/>
    <col min="11545" max="11545" width="11" style="7" customWidth="1"/>
    <col min="11546" max="11546" width="7.85546875" style="7" customWidth="1"/>
    <col min="11547" max="11547" width="8" style="7" customWidth="1"/>
    <col min="11548" max="11550" width="6.7109375" style="7" customWidth="1"/>
    <col min="11551" max="11776" width="9.140625" style="7"/>
    <col min="11777" max="11777" width="6.7109375" style="7" customWidth="1"/>
    <col min="11778" max="11778" width="26" style="7" customWidth="1"/>
    <col min="11779" max="11780" width="6.7109375" style="7" customWidth="1"/>
    <col min="11781" max="11781" width="10.42578125" style="7" customWidth="1"/>
    <col min="11782" max="11782" width="9.42578125" style="7" customWidth="1"/>
    <col min="11783" max="11783" width="10.42578125" style="7" customWidth="1"/>
    <col min="11784" max="11784" width="9.42578125" style="7" bestFit="1" customWidth="1"/>
    <col min="11785" max="11785" width="9.42578125" style="7" customWidth="1"/>
    <col min="11786" max="11787" width="10.5703125" style="7" customWidth="1"/>
    <col min="11788" max="11789" width="11.28515625" style="7" customWidth="1"/>
    <col min="11790" max="11790" width="9.42578125" style="7" customWidth="1"/>
    <col min="11791" max="11791" width="10" style="7" customWidth="1"/>
    <col min="11792" max="11792" width="10.7109375" style="7" customWidth="1"/>
    <col min="11793" max="11793" width="6.7109375" style="7" customWidth="1"/>
    <col min="11794" max="11794" width="9.140625" style="7"/>
    <col min="11795" max="11795" width="9.5703125" style="7" customWidth="1"/>
    <col min="11796" max="11796" width="9" style="7" customWidth="1"/>
    <col min="11797" max="11797" width="11.140625" style="7" customWidth="1"/>
    <col min="11798" max="11798" width="11.28515625" style="7" customWidth="1"/>
    <col min="11799" max="11799" width="10.42578125" style="7" customWidth="1"/>
    <col min="11800" max="11800" width="11.85546875" style="7" customWidth="1"/>
    <col min="11801" max="11801" width="11" style="7" customWidth="1"/>
    <col min="11802" max="11802" width="7.85546875" style="7" customWidth="1"/>
    <col min="11803" max="11803" width="8" style="7" customWidth="1"/>
    <col min="11804" max="11806" width="6.7109375" style="7" customWidth="1"/>
    <col min="11807" max="12032" width="9.140625" style="7"/>
    <col min="12033" max="12033" width="6.7109375" style="7" customWidth="1"/>
    <col min="12034" max="12034" width="26" style="7" customWidth="1"/>
    <col min="12035" max="12036" width="6.7109375" style="7" customWidth="1"/>
    <col min="12037" max="12037" width="10.42578125" style="7" customWidth="1"/>
    <col min="12038" max="12038" width="9.42578125" style="7" customWidth="1"/>
    <col min="12039" max="12039" width="10.42578125" style="7" customWidth="1"/>
    <col min="12040" max="12040" width="9.42578125" style="7" bestFit="1" customWidth="1"/>
    <col min="12041" max="12041" width="9.42578125" style="7" customWidth="1"/>
    <col min="12042" max="12043" width="10.5703125" style="7" customWidth="1"/>
    <col min="12044" max="12045" width="11.28515625" style="7" customWidth="1"/>
    <col min="12046" max="12046" width="9.42578125" style="7" customWidth="1"/>
    <col min="12047" max="12047" width="10" style="7" customWidth="1"/>
    <col min="12048" max="12048" width="10.7109375" style="7" customWidth="1"/>
    <col min="12049" max="12049" width="6.7109375" style="7" customWidth="1"/>
    <col min="12050" max="12050" width="9.140625" style="7"/>
    <col min="12051" max="12051" width="9.5703125" style="7" customWidth="1"/>
    <col min="12052" max="12052" width="9" style="7" customWidth="1"/>
    <col min="12053" max="12053" width="11.140625" style="7" customWidth="1"/>
    <col min="12054" max="12054" width="11.28515625" style="7" customWidth="1"/>
    <col min="12055" max="12055" width="10.42578125" style="7" customWidth="1"/>
    <col min="12056" max="12056" width="11.85546875" style="7" customWidth="1"/>
    <col min="12057" max="12057" width="11" style="7" customWidth="1"/>
    <col min="12058" max="12058" width="7.85546875" style="7" customWidth="1"/>
    <col min="12059" max="12059" width="8" style="7" customWidth="1"/>
    <col min="12060" max="12062" width="6.7109375" style="7" customWidth="1"/>
    <col min="12063" max="12288" width="9.140625" style="7"/>
    <col min="12289" max="12289" width="6.7109375" style="7" customWidth="1"/>
    <col min="12290" max="12290" width="26" style="7" customWidth="1"/>
    <col min="12291" max="12292" width="6.7109375" style="7" customWidth="1"/>
    <col min="12293" max="12293" width="10.42578125" style="7" customWidth="1"/>
    <col min="12294" max="12294" width="9.42578125" style="7" customWidth="1"/>
    <col min="12295" max="12295" width="10.42578125" style="7" customWidth="1"/>
    <col min="12296" max="12296" width="9.42578125" style="7" bestFit="1" customWidth="1"/>
    <col min="12297" max="12297" width="9.42578125" style="7" customWidth="1"/>
    <col min="12298" max="12299" width="10.5703125" style="7" customWidth="1"/>
    <col min="12300" max="12301" width="11.28515625" style="7" customWidth="1"/>
    <col min="12302" max="12302" width="9.42578125" style="7" customWidth="1"/>
    <col min="12303" max="12303" width="10" style="7" customWidth="1"/>
    <col min="12304" max="12304" width="10.7109375" style="7" customWidth="1"/>
    <col min="12305" max="12305" width="6.7109375" style="7" customWidth="1"/>
    <col min="12306" max="12306" width="9.140625" style="7"/>
    <col min="12307" max="12307" width="9.5703125" style="7" customWidth="1"/>
    <col min="12308" max="12308" width="9" style="7" customWidth="1"/>
    <col min="12309" max="12309" width="11.140625" style="7" customWidth="1"/>
    <col min="12310" max="12310" width="11.28515625" style="7" customWidth="1"/>
    <col min="12311" max="12311" width="10.42578125" style="7" customWidth="1"/>
    <col min="12312" max="12312" width="11.85546875" style="7" customWidth="1"/>
    <col min="12313" max="12313" width="11" style="7" customWidth="1"/>
    <col min="12314" max="12314" width="7.85546875" style="7" customWidth="1"/>
    <col min="12315" max="12315" width="8" style="7" customWidth="1"/>
    <col min="12316" max="12318" width="6.7109375" style="7" customWidth="1"/>
    <col min="12319" max="12544" width="9.140625" style="7"/>
    <col min="12545" max="12545" width="6.7109375" style="7" customWidth="1"/>
    <col min="12546" max="12546" width="26" style="7" customWidth="1"/>
    <col min="12547" max="12548" width="6.7109375" style="7" customWidth="1"/>
    <col min="12549" max="12549" width="10.42578125" style="7" customWidth="1"/>
    <col min="12550" max="12550" width="9.42578125" style="7" customWidth="1"/>
    <col min="12551" max="12551" width="10.42578125" style="7" customWidth="1"/>
    <col min="12552" max="12552" width="9.42578125" style="7" bestFit="1" customWidth="1"/>
    <col min="12553" max="12553" width="9.42578125" style="7" customWidth="1"/>
    <col min="12554" max="12555" width="10.5703125" style="7" customWidth="1"/>
    <col min="12556" max="12557" width="11.28515625" style="7" customWidth="1"/>
    <col min="12558" max="12558" width="9.42578125" style="7" customWidth="1"/>
    <col min="12559" max="12559" width="10" style="7" customWidth="1"/>
    <col min="12560" max="12560" width="10.7109375" style="7" customWidth="1"/>
    <col min="12561" max="12561" width="6.7109375" style="7" customWidth="1"/>
    <col min="12562" max="12562" width="9.140625" style="7"/>
    <col min="12563" max="12563" width="9.5703125" style="7" customWidth="1"/>
    <col min="12564" max="12564" width="9" style="7" customWidth="1"/>
    <col min="12565" max="12565" width="11.140625" style="7" customWidth="1"/>
    <col min="12566" max="12566" width="11.28515625" style="7" customWidth="1"/>
    <col min="12567" max="12567" width="10.42578125" style="7" customWidth="1"/>
    <col min="12568" max="12568" width="11.85546875" style="7" customWidth="1"/>
    <col min="12569" max="12569" width="11" style="7" customWidth="1"/>
    <col min="12570" max="12570" width="7.85546875" style="7" customWidth="1"/>
    <col min="12571" max="12571" width="8" style="7" customWidth="1"/>
    <col min="12572" max="12574" width="6.7109375" style="7" customWidth="1"/>
    <col min="12575" max="12800" width="9.140625" style="7"/>
    <col min="12801" max="12801" width="6.7109375" style="7" customWidth="1"/>
    <col min="12802" max="12802" width="26" style="7" customWidth="1"/>
    <col min="12803" max="12804" width="6.7109375" style="7" customWidth="1"/>
    <col min="12805" max="12805" width="10.42578125" style="7" customWidth="1"/>
    <col min="12806" max="12806" width="9.42578125" style="7" customWidth="1"/>
    <col min="12807" max="12807" width="10.42578125" style="7" customWidth="1"/>
    <col min="12808" max="12808" width="9.42578125" style="7" bestFit="1" customWidth="1"/>
    <col min="12809" max="12809" width="9.42578125" style="7" customWidth="1"/>
    <col min="12810" max="12811" width="10.5703125" style="7" customWidth="1"/>
    <col min="12812" max="12813" width="11.28515625" style="7" customWidth="1"/>
    <col min="12814" max="12814" width="9.42578125" style="7" customWidth="1"/>
    <col min="12815" max="12815" width="10" style="7" customWidth="1"/>
    <col min="12816" max="12816" width="10.7109375" style="7" customWidth="1"/>
    <col min="12817" max="12817" width="6.7109375" style="7" customWidth="1"/>
    <col min="12818" max="12818" width="9.140625" style="7"/>
    <col min="12819" max="12819" width="9.5703125" style="7" customWidth="1"/>
    <col min="12820" max="12820" width="9" style="7" customWidth="1"/>
    <col min="12821" max="12821" width="11.140625" style="7" customWidth="1"/>
    <col min="12822" max="12822" width="11.28515625" style="7" customWidth="1"/>
    <col min="12823" max="12823" width="10.42578125" style="7" customWidth="1"/>
    <col min="12824" max="12824" width="11.85546875" style="7" customWidth="1"/>
    <col min="12825" max="12825" width="11" style="7" customWidth="1"/>
    <col min="12826" max="12826" width="7.85546875" style="7" customWidth="1"/>
    <col min="12827" max="12827" width="8" style="7" customWidth="1"/>
    <col min="12828" max="12830" width="6.7109375" style="7" customWidth="1"/>
    <col min="12831" max="13056" width="9.140625" style="7"/>
    <col min="13057" max="13057" width="6.7109375" style="7" customWidth="1"/>
    <col min="13058" max="13058" width="26" style="7" customWidth="1"/>
    <col min="13059" max="13060" width="6.7109375" style="7" customWidth="1"/>
    <col min="13061" max="13061" width="10.42578125" style="7" customWidth="1"/>
    <col min="13062" max="13062" width="9.42578125" style="7" customWidth="1"/>
    <col min="13063" max="13063" width="10.42578125" style="7" customWidth="1"/>
    <col min="13064" max="13064" width="9.42578125" style="7" bestFit="1" customWidth="1"/>
    <col min="13065" max="13065" width="9.42578125" style="7" customWidth="1"/>
    <col min="13066" max="13067" width="10.5703125" style="7" customWidth="1"/>
    <col min="13068" max="13069" width="11.28515625" style="7" customWidth="1"/>
    <col min="13070" max="13070" width="9.42578125" style="7" customWidth="1"/>
    <col min="13071" max="13071" width="10" style="7" customWidth="1"/>
    <col min="13072" max="13072" width="10.7109375" style="7" customWidth="1"/>
    <col min="13073" max="13073" width="6.7109375" style="7" customWidth="1"/>
    <col min="13074" max="13074" width="9.140625" style="7"/>
    <col min="13075" max="13075" width="9.5703125" style="7" customWidth="1"/>
    <col min="13076" max="13076" width="9" style="7" customWidth="1"/>
    <col min="13077" max="13077" width="11.140625" style="7" customWidth="1"/>
    <col min="13078" max="13078" width="11.28515625" style="7" customWidth="1"/>
    <col min="13079" max="13079" width="10.42578125" style="7" customWidth="1"/>
    <col min="13080" max="13080" width="11.85546875" style="7" customWidth="1"/>
    <col min="13081" max="13081" width="11" style="7" customWidth="1"/>
    <col min="13082" max="13082" width="7.85546875" style="7" customWidth="1"/>
    <col min="13083" max="13083" width="8" style="7" customWidth="1"/>
    <col min="13084" max="13086" width="6.7109375" style="7" customWidth="1"/>
    <col min="13087" max="13312" width="9.140625" style="7"/>
    <col min="13313" max="13313" width="6.7109375" style="7" customWidth="1"/>
    <col min="13314" max="13314" width="26" style="7" customWidth="1"/>
    <col min="13315" max="13316" width="6.7109375" style="7" customWidth="1"/>
    <col min="13317" max="13317" width="10.42578125" style="7" customWidth="1"/>
    <col min="13318" max="13318" width="9.42578125" style="7" customWidth="1"/>
    <col min="13319" max="13319" width="10.42578125" style="7" customWidth="1"/>
    <col min="13320" max="13320" width="9.42578125" style="7" bestFit="1" customWidth="1"/>
    <col min="13321" max="13321" width="9.42578125" style="7" customWidth="1"/>
    <col min="13322" max="13323" width="10.5703125" style="7" customWidth="1"/>
    <col min="13324" max="13325" width="11.28515625" style="7" customWidth="1"/>
    <col min="13326" max="13326" width="9.42578125" style="7" customWidth="1"/>
    <col min="13327" max="13327" width="10" style="7" customWidth="1"/>
    <col min="13328" max="13328" width="10.7109375" style="7" customWidth="1"/>
    <col min="13329" max="13329" width="6.7109375" style="7" customWidth="1"/>
    <col min="13330" max="13330" width="9.140625" style="7"/>
    <col min="13331" max="13331" width="9.5703125" style="7" customWidth="1"/>
    <col min="13332" max="13332" width="9" style="7" customWidth="1"/>
    <col min="13333" max="13333" width="11.140625" style="7" customWidth="1"/>
    <col min="13334" max="13334" width="11.28515625" style="7" customWidth="1"/>
    <col min="13335" max="13335" width="10.42578125" style="7" customWidth="1"/>
    <col min="13336" max="13336" width="11.85546875" style="7" customWidth="1"/>
    <col min="13337" max="13337" width="11" style="7" customWidth="1"/>
    <col min="13338" max="13338" width="7.85546875" style="7" customWidth="1"/>
    <col min="13339" max="13339" width="8" style="7" customWidth="1"/>
    <col min="13340" max="13342" width="6.7109375" style="7" customWidth="1"/>
    <col min="13343" max="13568" width="9.140625" style="7"/>
    <col min="13569" max="13569" width="6.7109375" style="7" customWidth="1"/>
    <col min="13570" max="13570" width="26" style="7" customWidth="1"/>
    <col min="13571" max="13572" width="6.7109375" style="7" customWidth="1"/>
    <col min="13573" max="13573" width="10.42578125" style="7" customWidth="1"/>
    <col min="13574" max="13574" width="9.42578125" style="7" customWidth="1"/>
    <col min="13575" max="13575" width="10.42578125" style="7" customWidth="1"/>
    <col min="13576" max="13576" width="9.42578125" style="7" bestFit="1" customWidth="1"/>
    <col min="13577" max="13577" width="9.42578125" style="7" customWidth="1"/>
    <col min="13578" max="13579" width="10.5703125" style="7" customWidth="1"/>
    <col min="13580" max="13581" width="11.28515625" style="7" customWidth="1"/>
    <col min="13582" max="13582" width="9.42578125" style="7" customWidth="1"/>
    <col min="13583" max="13583" width="10" style="7" customWidth="1"/>
    <col min="13584" max="13584" width="10.7109375" style="7" customWidth="1"/>
    <col min="13585" max="13585" width="6.7109375" style="7" customWidth="1"/>
    <col min="13586" max="13586" width="9.140625" style="7"/>
    <col min="13587" max="13587" width="9.5703125" style="7" customWidth="1"/>
    <col min="13588" max="13588" width="9" style="7" customWidth="1"/>
    <col min="13589" max="13589" width="11.140625" style="7" customWidth="1"/>
    <col min="13590" max="13590" width="11.28515625" style="7" customWidth="1"/>
    <col min="13591" max="13591" width="10.42578125" style="7" customWidth="1"/>
    <col min="13592" max="13592" width="11.85546875" style="7" customWidth="1"/>
    <col min="13593" max="13593" width="11" style="7" customWidth="1"/>
    <col min="13594" max="13594" width="7.85546875" style="7" customWidth="1"/>
    <col min="13595" max="13595" width="8" style="7" customWidth="1"/>
    <col min="13596" max="13598" width="6.7109375" style="7" customWidth="1"/>
    <col min="13599" max="13824" width="9.140625" style="7"/>
    <col min="13825" max="13825" width="6.7109375" style="7" customWidth="1"/>
    <col min="13826" max="13826" width="26" style="7" customWidth="1"/>
    <col min="13827" max="13828" width="6.7109375" style="7" customWidth="1"/>
    <col min="13829" max="13829" width="10.42578125" style="7" customWidth="1"/>
    <col min="13830" max="13830" width="9.42578125" style="7" customWidth="1"/>
    <col min="13831" max="13831" width="10.42578125" style="7" customWidth="1"/>
    <col min="13832" max="13832" width="9.42578125" style="7" bestFit="1" customWidth="1"/>
    <col min="13833" max="13833" width="9.42578125" style="7" customWidth="1"/>
    <col min="13834" max="13835" width="10.5703125" style="7" customWidth="1"/>
    <col min="13836" max="13837" width="11.28515625" style="7" customWidth="1"/>
    <col min="13838" max="13838" width="9.42578125" style="7" customWidth="1"/>
    <col min="13839" max="13839" width="10" style="7" customWidth="1"/>
    <col min="13840" max="13840" width="10.7109375" style="7" customWidth="1"/>
    <col min="13841" max="13841" width="6.7109375" style="7" customWidth="1"/>
    <col min="13842" max="13842" width="9.140625" style="7"/>
    <col min="13843" max="13843" width="9.5703125" style="7" customWidth="1"/>
    <col min="13844" max="13844" width="9" style="7" customWidth="1"/>
    <col min="13845" max="13845" width="11.140625" style="7" customWidth="1"/>
    <col min="13846" max="13846" width="11.28515625" style="7" customWidth="1"/>
    <col min="13847" max="13847" width="10.42578125" style="7" customWidth="1"/>
    <col min="13848" max="13848" width="11.85546875" style="7" customWidth="1"/>
    <col min="13849" max="13849" width="11" style="7" customWidth="1"/>
    <col min="13850" max="13850" width="7.85546875" style="7" customWidth="1"/>
    <col min="13851" max="13851" width="8" style="7" customWidth="1"/>
    <col min="13852" max="13854" width="6.7109375" style="7" customWidth="1"/>
    <col min="13855" max="14080" width="9.140625" style="7"/>
    <col min="14081" max="14081" width="6.7109375" style="7" customWidth="1"/>
    <col min="14082" max="14082" width="26" style="7" customWidth="1"/>
    <col min="14083" max="14084" width="6.7109375" style="7" customWidth="1"/>
    <col min="14085" max="14085" width="10.42578125" style="7" customWidth="1"/>
    <col min="14086" max="14086" width="9.42578125" style="7" customWidth="1"/>
    <col min="14087" max="14087" width="10.42578125" style="7" customWidth="1"/>
    <col min="14088" max="14088" width="9.42578125" style="7" bestFit="1" customWidth="1"/>
    <col min="14089" max="14089" width="9.42578125" style="7" customWidth="1"/>
    <col min="14090" max="14091" width="10.5703125" style="7" customWidth="1"/>
    <col min="14092" max="14093" width="11.28515625" style="7" customWidth="1"/>
    <col min="14094" max="14094" width="9.42578125" style="7" customWidth="1"/>
    <col min="14095" max="14095" width="10" style="7" customWidth="1"/>
    <col min="14096" max="14096" width="10.7109375" style="7" customWidth="1"/>
    <col min="14097" max="14097" width="6.7109375" style="7" customWidth="1"/>
    <col min="14098" max="14098" width="9.140625" style="7"/>
    <col min="14099" max="14099" width="9.5703125" style="7" customWidth="1"/>
    <col min="14100" max="14100" width="9" style="7" customWidth="1"/>
    <col min="14101" max="14101" width="11.140625" style="7" customWidth="1"/>
    <col min="14102" max="14102" width="11.28515625" style="7" customWidth="1"/>
    <col min="14103" max="14103" width="10.42578125" style="7" customWidth="1"/>
    <col min="14104" max="14104" width="11.85546875" style="7" customWidth="1"/>
    <col min="14105" max="14105" width="11" style="7" customWidth="1"/>
    <col min="14106" max="14106" width="7.85546875" style="7" customWidth="1"/>
    <col min="14107" max="14107" width="8" style="7" customWidth="1"/>
    <col min="14108" max="14110" width="6.7109375" style="7" customWidth="1"/>
    <col min="14111" max="14336" width="9.140625" style="7"/>
    <col min="14337" max="14337" width="6.7109375" style="7" customWidth="1"/>
    <col min="14338" max="14338" width="26" style="7" customWidth="1"/>
    <col min="14339" max="14340" width="6.7109375" style="7" customWidth="1"/>
    <col min="14341" max="14341" width="10.42578125" style="7" customWidth="1"/>
    <col min="14342" max="14342" width="9.42578125" style="7" customWidth="1"/>
    <col min="14343" max="14343" width="10.42578125" style="7" customWidth="1"/>
    <col min="14344" max="14344" width="9.42578125" style="7" bestFit="1" customWidth="1"/>
    <col min="14345" max="14345" width="9.42578125" style="7" customWidth="1"/>
    <col min="14346" max="14347" width="10.5703125" style="7" customWidth="1"/>
    <col min="14348" max="14349" width="11.28515625" style="7" customWidth="1"/>
    <col min="14350" max="14350" width="9.42578125" style="7" customWidth="1"/>
    <col min="14351" max="14351" width="10" style="7" customWidth="1"/>
    <col min="14352" max="14352" width="10.7109375" style="7" customWidth="1"/>
    <col min="14353" max="14353" width="6.7109375" style="7" customWidth="1"/>
    <col min="14354" max="14354" width="9.140625" style="7"/>
    <col min="14355" max="14355" width="9.5703125" style="7" customWidth="1"/>
    <col min="14356" max="14356" width="9" style="7" customWidth="1"/>
    <col min="14357" max="14357" width="11.140625" style="7" customWidth="1"/>
    <col min="14358" max="14358" width="11.28515625" style="7" customWidth="1"/>
    <col min="14359" max="14359" width="10.42578125" style="7" customWidth="1"/>
    <col min="14360" max="14360" width="11.85546875" style="7" customWidth="1"/>
    <col min="14361" max="14361" width="11" style="7" customWidth="1"/>
    <col min="14362" max="14362" width="7.85546875" style="7" customWidth="1"/>
    <col min="14363" max="14363" width="8" style="7" customWidth="1"/>
    <col min="14364" max="14366" width="6.7109375" style="7" customWidth="1"/>
    <col min="14367" max="14592" width="9.140625" style="7"/>
    <col min="14593" max="14593" width="6.7109375" style="7" customWidth="1"/>
    <col min="14594" max="14594" width="26" style="7" customWidth="1"/>
    <col min="14595" max="14596" width="6.7109375" style="7" customWidth="1"/>
    <col min="14597" max="14597" width="10.42578125" style="7" customWidth="1"/>
    <col min="14598" max="14598" width="9.42578125" style="7" customWidth="1"/>
    <col min="14599" max="14599" width="10.42578125" style="7" customWidth="1"/>
    <col min="14600" max="14600" width="9.42578125" style="7" bestFit="1" customWidth="1"/>
    <col min="14601" max="14601" width="9.42578125" style="7" customWidth="1"/>
    <col min="14602" max="14603" width="10.5703125" style="7" customWidth="1"/>
    <col min="14604" max="14605" width="11.28515625" style="7" customWidth="1"/>
    <col min="14606" max="14606" width="9.42578125" style="7" customWidth="1"/>
    <col min="14607" max="14607" width="10" style="7" customWidth="1"/>
    <col min="14608" max="14608" width="10.7109375" style="7" customWidth="1"/>
    <col min="14609" max="14609" width="6.7109375" style="7" customWidth="1"/>
    <col min="14610" max="14610" width="9.140625" style="7"/>
    <col min="14611" max="14611" width="9.5703125" style="7" customWidth="1"/>
    <col min="14612" max="14612" width="9" style="7" customWidth="1"/>
    <col min="14613" max="14613" width="11.140625" style="7" customWidth="1"/>
    <col min="14614" max="14614" width="11.28515625" style="7" customWidth="1"/>
    <col min="14615" max="14615" width="10.42578125" style="7" customWidth="1"/>
    <col min="14616" max="14616" width="11.85546875" style="7" customWidth="1"/>
    <col min="14617" max="14617" width="11" style="7" customWidth="1"/>
    <col min="14618" max="14618" width="7.85546875" style="7" customWidth="1"/>
    <col min="14619" max="14619" width="8" style="7" customWidth="1"/>
    <col min="14620" max="14622" width="6.7109375" style="7" customWidth="1"/>
    <col min="14623" max="14848" width="9.140625" style="7"/>
    <col min="14849" max="14849" width="6.7109375" style="7" customWidth="1"/>
    <col min="14850" max="14850" width="26" style="7" customWidth="1"/>
    <col min="14851" max="14852" width="6.7109375" style="7" customWidth="1"/>
    <col min="14853" max="14853" width="10.42578125" style="7" customWidth="1"/>
    <col min="14854" max="14854" width="9.42578125" style="7" customWidth="1"/>
    <col min="14855" max="14855" width="10.42578125" style="7" customWidth="1"/>
    <col min="14856" max="14856" width="9.42578125" style="7" bestFit="1" customWidth="1"/>
    <col min="14857" max="14857" width="9.42578125" style="7" customWidth="1"/>
    <col min="14858" max="14859" width="10.5703125" style="7" customWidth="1"/>
    <col min="14860" max="14861" width="11.28515625" style="7" customWidth="1"/>
    <col min="14862" max="14862" width="9.42578125" style="7" customWidth="1"/>
    <col min="14863" max="14863" width="10" style="7" customWidth="1"/>
    <col min="14864" max="14864" width="10.7109375" style="7" customWidth="1"/>
    <col min="14865" max="14865" width="6.7109375" style="7" customWidth="1"/>
    <col min="14866" max="14866" width="9.140625" style="7"/>
    <col min="14867" max="14867" width="9.5703125" style="7" customWidth="1"/>
    <col min="14868" max="14868" width="9" style="7" customWidth="1"/>
    <col min="14869" max="14869" width="11.140625" style="7" customWidth="1"/>
    <col min="14870" max="14870" width="11.28515625" style="7" customWidth="1"/>
    <col min="14871" max="14871" width="10.42578125" style="7" customWidth="1"/>
    <col min="14872" max="14872" width="11.85546875" style="7" customWidth="1"/>
    <col min="14873" max="14873" width="11" style="7" customWidth="1"/>
    <col min="14874" max="14874" width="7.85546875" style="7" customWidth="1"/>
    <col min="14875" max="14875" width="8" style="7" customWidth="1"/>
    <col min="14876" max="14878" width="6.7109375" style="7" customWidth="1"/>
    <col min="14879" max="15104" width="9.140625" style="7"/>
    <col min="15105" max="15105" width="6.7109375" style="7" customWidth="1"/>
    <col min="15106" max="15106" width="26" style="7" customWidth="1"/>
    <col min="15107" max="15108" width="6.7109375" style="7" customWidth="1"/>
    <col min="15109" max="15109" width="10.42578125" style="7" customWidth="1"/>
    <col min="15110" max="15110" width="9.42578125" style="7" customWidth="1"/>
    <col min="15111" max="15111" width="10.42578125" style="7" customWidth="1"/>
    <col min="15112" max="15112" width="9.42578125" style="7" bestFit="1" customWidth="1"/>
    <col min="15113" max="15113" width="9.42578125" style="7" customWidth="1"/>
    <col min="15114" max="15115" width="10.5703125" style="7" customWidth="1"/>
    <col min="15116" max="15117" width="11.28515625" style="7" customWidth="1"/>
    <col min="15118" max="15118" width="9.42578125" style="7" customWidth="1"/>
    <col min="15119" max="15119" width="10" style="7" customWidth="1"/>
    <col min="15120" max="15120" width="10.7109375" style="7" customWidth="1"/>
    <col min="15121" max="15121" width="6.7109375" style="7" customWidth="1"/>
    <col min="15122" max="15122" width="9.140625" style="7"/>
    <col min="15123" max="15123" width="9.5703125" style="7" customWidth="1"/>
    <col min="15124" max="15124" width="9" style="7" customWidth="1"/>
    <col min="15125" max="15125" width="11.140625" style="7" customWidth="1"/>
    <col min="15126" max="15126" width="11.28515625" style="7" customWidth="1"/>
    <col min="15127" max="15127" width="10.42578125" style="7" customWidth="1"/>
    <col min="15128" max="15128" width="11.85546875" style="7" customWidth="1"/>
    <col min="15129" max="15129" width="11" style="7" customWidth="1"/>
    <col min="15130" max="15130" width="7.85546875" style="7" customWidth="1"/>
    <col min="15131" max="15131" width="8" style="7" customWidth="1"/>
    <col min="15132" max="15134" width="6.7109375" style="7" customWidth="1"/>
    <col min="15135" max="15360" width="9.140625" style="7"/>
    <col min="15361" max="15361" width="6.7109375" style="7" customWidth="1"/>
    <col min="15362" max="15362" width="26" style="7" customWidth="1"/>
    <col min="15363" max="15364" width="6.7109375" style="7" customWidth="1"/>
    <col min="15365" max="15365" width="10.42578125" style="7" customWidth="1"/>
    <col min="15366" max="15366" width="9.42578125" style="7" customWidth="1"/>
    <col min="15367" max="15367" width="10.42578125" style="7" customWidth="1"/>
    <col min="15368" max="15368" width="9.42578125" style="7" bestFit="1" customWidth="1"/>
    <col min="15369" max="15369" width="9.42578125" style="7" customWidth="1"/>
    <col min="15370" max="15371" width="10.5703125" style="7" customWidth="1"/>
    <col min="15372" max="15373" width="11.28515625" style="7" customWidth="1"/>
    <col min="15374" max="15374" width="9.42578125" style="7" customWidth="1"/>
    <col min="15375" max="15375" width="10" style="7" customWidth="1"/>
    <col min="15376" max="15376" width="10.7109375" style="7" customWidth="1"/>
    <col min="15377" max="15377" width="6.7109375" style="7" customWidth="1"/>
    <col min="15378" max="15378" width="9.140625" style="7"/>
    <col min="15379" max="15379" width="9.5703125" style="7" customWidth="1"/>
    <col min="15380" max="15380" width="9" style="7" customWidth="1"/>
    <col min="15381" max="15381" width="11.140625" style="7" customWidth="1"/>
    <col min="15382" max="15382" width="11.28515625" style="7" customWidth="1"/>
    <col min="15383" max="15383" width="10.42578125" style="7" customWidth="1"/>
    <col min="15384" max="15384" width="11.85546875" style="7" customWidth="1"/>
    <col min="15385" max="15385" width="11" style="7" customWidth="1"/>
    <col min="15386" max="15386" width="7.85546875" style="7" customWidth="1"/>
    <col min="15387" max="15387" width="8" style="7" customWidth="1"/>
    <col min="15388" max="15390" width="6.7109375" style="7" customWidth="1"/>
    <col min="15391" max="15616" width="9.140625" style="7"/>
    <col min="15617" max="15617" width="6.7109375" style="7" customWidth="1"/>
    <col min="15618" max="15618" width="26" style="7" customWidth="1"/>
    <col min="15619" max="15620" width="6.7109375" style="7" customWidth="1"/>
    <col min="15621" max="15621" width="10.42578125" style="7" customWidth="1"/>
    <col min="15622" max="15622" width="9.42578125" style="7" customWidth="1"/>
    <col min="15623" max="15623" width="10.42578125" style="7" customWidth="1"/>
    <col min="15624" max="15624" width="9.42578125" style="7" bestFit="1" customWidth="1"/>
    <col min="15625" max="15625" width="9.42578125" style="7" customWidth="1"/>
    <col min="15626" max="15627" width="10.5703125" style="7" customWidth="1"/>
    <col min="15628" max="15629" width="11.28515625" style="7" customWidth="1"/>
    <col min="15630" max="15630" width="9.42578125" style="7" customWidth="1"/>
    <col min="15631" max="15631" width="10" style="7" customWidth="1"/>
    <col min="15632" max="15632" width="10.7109375" style="7" customWidth="1"/>
    <col min="15633" max="15633" width="6.7109375" style="7" customWidth="1"/>
    <col min="15634" max="15634" width="9.140625" style="7"/>
    <col min="15635" max="15635" width="9.5703125" style="7" customWidth="1"/>
    <col min="15636" max="15636" width="9" style="7" customWidth="1"/>
    <col min="15637" max="15637" width="11.140625" style="7" customWidth="1"/>
    <col min="15638" max="15638" width="11.28515625" style="7" customWidth="1"/>
    <col min="15639" max="15639" width="10.42578125" style="7" customWidth="1"/>
    <col min="15640" max="15640" width="11.85546875" style="7" customWidth="1"/>
    <col min="15641" max="15641" width="11" style="7" customWidth="1"/>
    <col min="15642" max="15642" width="7.85546875" style="7" customWidth="1"/>
    <col min="15643" max="15643" width="8" style="7" customWidth="1"/>
    <col min="15644" max="15646" width="6.7109375" style="7" customWidth="1"/>
    <col min="15647" max="15872" width="9.140625" style="7"/>
    <col min="15873" max="15873" width="6.7109375" style="7" customWidth="1"/>
    <col min="15874" max="15874" width="26" style="7" customWidth="1"/>
    <col min="15875" max="15876" width="6.7109375" style="7" customWidth="1"/>
    <col min="15877" max="15877" width="10.42578125" style="7" customWidth="1"/>
    <col min="15878" max="15878" width="9.42578125" style="7" customWidth="1"/>
    <col min="15879" max="15879" width="10.42578125" style="7" customWidth="1"/>
    <col min="15880" max="15880" width="9.42578125" style="7" bestFit="1" customWidth="1"/>
    <col min="15881" max="15881" width="9.42578125" style="7" customWidth="1"/>
    <col min="15882" max="15883" width="10.5703125" style="7" customWidth="1"/>
    <col min="15884" max="15885" width="11.28515625" style="7" customWidth="1"/>
    <col min="15886" max="15886" width="9.42578125" style="7" customWidth="1"/>
    <col min="15887" max="15887" width="10" style="7" customWidth="1"/>
    <col min="15888" max="15888" width="10.7109375" style="7" customWidth="1"/>
    <col min="15889" max="15889" width="6.7109375" style="7" customWidth="1"/>
    <col min="15890" max="15890" width="9.140625" style="7"/>
    <col min="15891" max="15891" width="9.5703125" style="7" customWidth="1"/>
    <col min="15892" max="15892" width="9" style="7" customWidth="1"/>
    <col min="15893" max="15893" width="11.140625" style="7" customWidth="1"/>
    <col min="15894" max="15894" width="11.28515625" style="7" customWidth="1"/>
    <col min="15895" max="15895" width="10.42578125" style="7" customWidth="1"/>
    <col min="15896" max="15896" width="11.85546875" style="7" customWidth="1"/>
    <col min="15897" max="15897" width="11" style="7" customWidth="1"/>
    <col min="15898" max="15898" width="7.85546875" style="7" customWidth="1"/>
    <col min="15899" max="15899" width="8" style="7" customWidth="1"/>
    <col min="15900" max="15902" width="6.7109375" style="7" customWidth="1"/>
    <col min="15903" max="16128" width="9.140625" style="7"/>
    <col min="16129" max="16129" width="6.7109375" style="7" customWidth="1"/>
    <col min="16130" max="16130" width="26" style="7" customWidth="1"/>
    <col min="16131" max="16132" width="6.7109375" style="7" customWidth="1"/>
    <col min="16133" max="16133" width="10.42578125" style="7" customWidth="1"/>
    <col min="16134" max="16134" width="9.42578125" style="7" customWidth="1"/>
    <col min="16135" max="16135" width="10.42578125" style="7" customWidth="1"/>
    <col min="16136" max="16136" width="9.42578125" style="7" bestFit="1" customWidth="1"/>
    <col min="16137" max="16137" width="9.42578125" style="7" customWidth="1"/>
    <col min="16138" max="16139" width="10.5703125" style="7" customWidth="1"/>
    <col min="16140" max="16141" width="11.28515625" style="7" customWidth="1"/>
    <col min="16142" max="16142" width="9.42578125" style="7" customWidth="1"/>
    <col min="16143" max="16143" width="10" style="7" customWidth="1"/>
    <col min="16144" max="16144" width="10.7109375" style="7" customWidth="1"/>
    <col min="16145" max="16145" width="6.7109375" style="7" customWidth="1"/>
    <col min="16146" max="16146" width="9.140625" style="7"/>
    <col min="16147" max="16147" width="9.5703125" style="7" customWidth="1"/>
    <col min="16148" max="16148" width="9" style="7" customWidth="1"/>
    <col min="16149" max="16149" width="11.140625" style="7" customWidth="1"/>
    <col min="16150" max="16150" width="11.28515625" style="7" customWidth="1"/>
    <col min="16151" max="16151" width="10.42578125" style="7" customWidth="1"/>
    <col min="16152" max="16152" width="11.85546875" style="7" customWidth="1"/>
    <col min="16153" max="16153" width="11" style="7" customWidth="1"/>
    <col min="16154" max="16154" width="7.85546875" style="7" customWidth="1"/>
    <col min="16155" max="16155" width="8" style="7" customWidth="1"/>
    <col min="16156" max="16158" width="6.7109375" style="7" customWidth="1"/>
    <col min="16159" max="16384" width="9.140625" style="7"/>
  </cols>
  <sheetData>
    <row r="1" spans="1:29" s="1" customFormat="1" ht="38.25" customHeight="1" x14ac:dyDescent="0.25">
      <c r="A1" s="101" t="s">
        <v>111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3"/>
    </row>
    <row r="2" spans="1:29" s="5" customFormat="1" ht="25.5" customHeight="1" x14ac:dyDescent="0.25">
      <c r="A2" s="104" t="s">
        <v>0</v>
      </c>
      <c r="B2" s="105" t="s">
        <v>1</v>
      </c>
      <c r="C2" s="105" t="s">
        <v>2</v>
      </c>
      <c r="D2" s="106" t="s">
        <v>3</v>
      </c>
      <c r="E2" s="105" t="s">
        <v>4</v>
      </c>
      <c r="F2" s="105"/>
      <c r="G2" s="105"/>
      <c r="H2" s="104" t="s">
        <v>5</v>
      </c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4">
        <v>10</v>
      </c>
      <c r="AA2" s="4"/>
    </row>
    <row r="3" spans="1:29" s="6" customFormat="1" ht="38.25" customHeight="1" x14ac:dyDescent="0.25">
      <c r="A3" s="104"/>
      <c r="B3" s="105"/>
      <c r="C3" s="105"/>
      <c r="D3" s="106"/>
      <c r="E3" s="105"/>
      <c r="F3" s="105"/>
      <c r="G3" s="105"/>
      <c r="H3" s="105" t="s">
        <v>6</v>
      </c>
      <c r="I3" s="105"/>
      <c r="J3" s="105"/>
      <c r="K3" s="105" t="s">
        <v>7</v>
      </c>
      <c r="L3" s="105"/>
      <c r="M3" s="105"/>
      <c r="N3" s="105" t="s">
        <v>8</v>
      </c>
      <c r="O3" s="105"/>
      <c r="P3" s="105"/>
      <c r="Q3" s="105" t="s">
        <v>9</v>
      </c>
      <c r="R3" s="105"/>
      <c r="S3" s="105"/>
      <c r="T3" s="105" t="s">
        <v>10</v>
      </c>
      <c r="U3" s="105"/>
      <c r="V3" s="105"/>
      <c r="W3" s="105" t="s">
        <v>11</v>
      </c>
      <c r="X3" s="105"/>
      <c r="Y3" s="105"/>
      <c r="Z3" s="2"/>
      <c r="AA3" s="2"/>
    </row>
    <row r="4" spans="1:29" s="6" customFormat="1" ht="37.5" customHeight="1" x14ac:dyDescent="0.25">
      <c r="A4" s="104"/>
      <c r="B4" s="105"/>
      <c r="C4" s="105"/>
      <c r="D4" s="106"/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18</v>
      </c>
      <c r="L4" s="3" t="s">
        <v>19</v>
      </c>
      <c r="M4" s="3" t="s">
        <v>20</v>
      </c>
      <c r="N4" s="3" t="s">
        <v>21</v>
      </c>
      <c r="O4" s="3" t="s">
        <v>22</v>
      </c>
      <c r="P4" s="3" t="s">
        <v>23</v>
      </c>
      <c r="Q4" s="3" t="s">
        <v>24</v>
      </c>
      <c r="R4" s="3" t="s">
        <v>25</v>
      </c>
      <c r="S4" s="3" t="s">
        <v>26</v>
      </c>
      <c r="T4" s="3" t="s">
        <v>27</v>
      </c>
      <c r="U4" s="3" t="s">
        <v>28</v>
      </c>
      <c r="V4" s="3" t="s">
        <v>29</v>
      </c>
      <c r="W4" s="3" t="s">
        <v>30</v>
      </c>
      <c r="X4" s="3" t="s">
        <v>31</v>
      </c>
      <c r="Y4" s="3" t="s">
        <v>32</v>
      </c>
      <c r="Z4" s="3" t="s">
        <v>33</v>
      </c>
      <c r="AA4" s="2" t="s">
        <v>34</v>
      </c>
    </row>
    <row r="5" spans="1:29" ht="12.75" x14ac:dyDescent="0.25">
      <c r="A5" s="4">
        <v>1</v>
      </c>
      <c r="B5" s="72" t="s">
        <v>35</v>
      </c>
      <c r="C5" s="73">
        <v>1260</v>
      </c>
      <c r="D5" s="74">
        <v>0.36220000000000002</v>
      </c>
      <c r="E5" s="75">
        <v>229.68</v>
      </c>
      <c r="F5" s="75">
        <v>210.20861386000001</v>
      </c>
      <c r="G5" s="75">
        <f>F5-E5</f>
        <v>-19.471386139999993</v>
      </c>
      <c r="H5" s="75">
        <v>239.375</v>
      </c>
      <c r="I5" s="75">
        <v>215.15449810041673</v>
      </c>
      <c r="J5" s="75">
        <f>I5-H5</f>
        <v>-24.220501899583269</v>
      </c>
      <c r="K5" s="75">
        <v>971.54640000000018</v>
      </c>
      <c r="L5" s="75">
        <v>891.25783930800014</v>
      </c>
      <c r="M5" s="75">
        <f>L5-K5</f>
        <v>-80.288560692000033</v>
      </c>
      <c r="N5" s="75"/>
      <c r="O5" s="75">
        <v>0</v>
      </c>
      <c r="P5" s="75">
        <f>O5-N5</f>
        <v>0</v>
      </c>
      <c r="Q5" s="75"/>
      <c r="R5" s="75">
        <v>0</v>
      </c>
      <c r="S5" s="75">
        <f>R5-Q5</f>
        <v>0</v>
      </c>
      <c r="T5" s="75"/>
      <c r="U5" s="75">
        <v>0</v>
      </c>
      <c r="V5" s="75">
        <f>U5-T5</f>
        <v>0</v>
      </c>
      <c r="W5" s="75">
        <f>T5+Q5+N5+K5+H5</f>
        <v>1210.9214000000002</v>
      </c>
      <c r="X5" s="75">
        <f>U5+R5+O5+L5+I5</f>
        <v>1106.412337408417</v>
      </c>
      <c r="Y5" s="75">
        <f>X5-W5</f>
        <v>-104.50906259158319</v>
      </c>
      <c r="Z5" s="76">
        <f t="shared" ref="Z5:AA50" si="0">IFERROR(W5/E5,0)</f>
        <v>5.2722109021246961</v>
      </c>
      <c r="AA5" s="76">
        <f t="shared" si="0"/>
        <v>5.2634015185756997</v>
      </c>
      <c r="AC5" s="8"/>
    </row>
    <row r="6" spans="1:29" ht="12.75" x14ac:dyDescent="0.25">
      <c r="A6" s="4">
        <f>A5+1</f>
        <v>2</v>
      </c>
      <c r="B6" s="72" t="s">
        <v>36</v>
      </c>
      <c r="C6" s="73">
        <v>500</v>
      </c>
      <c r="D6" s="74">
        <v>0.36220000000000002</v>
      </c>
      <c r="E6" s="75">
        <v>103.7</v>
      </c>
      <c r="F6" s="75">
        <v>71.916284900000008</v>
      </c>
      <c r="G6" s="75">
        <f t="shared" ref="G6:G75" si="1">F6-E6</f>
        <v>-31.783715099999995</v>
      </c>
      <c r="H6" s="75">
        <v>86.4</v>
      </c>
      <c r="I6" s="75">
        <v>82.206721712500013</v>
      </c>
      <c r="J6" s="75">
        <f t="shared" ref="J6:J75" si="2">I6-H6</f>
        <v>-4.193278287499993</v>
      </c>
      <c r="K6" s="75">
        <v>408.57800000000003</v>
      </c>
      <c r="L6" s="75">
        <v>287.00118475420004</v>
      </c>
      <c r="M6" s="75">
        <f t="shared" ref="M6:M75" si="3">L6-K6</f>
        <v>-121.57681524579999</v>
      </c>
      <c r="N6" s="75"/>
      <c r="O6" s="75">
        <v>0</v>
      </c>
      <c r="P6" s="75">
        <f t="shared" ref="P6:P75" si="4">O6-N6</f>
        <v>0</v>
      </c>
      <c r="Q6" s="75"/>
      <c r="R6" s="75">
        <v>0</v>
      </c>
      <c r="S6" s="75">
        <f t="shared" ref="S6:S75" si="5">R6-Q6</f>
        <v>0</v>
      </c>
      <c r="T6" s="75"/>
      <c r="U6" s="75">
        <v>0</v>
      </c>
      <c r="V6" s="75">
        <f t="shared" ref="V6:V75" si="6">U6-T6</f>
        <v>0</v>
      </c>
      <c r="W6" s="75">
        <f t="shared" ref="W6:X75" si="7">T6+Q6+N6+K6+H6</f>
        <v>494.97800000000007</v>
      </c>
      <c r="X6" s="75">
        <f t="shared" si="7"/>
        <v>369.20790646670002</v>
      </c>
      <c r="Y6" s="75">
        <f t="shared" ref="Y6:Y75" si="8">X6-W6</f>
        <v>-125.77009353330004</v>
      </c>
      <c r="Z6" s="76">
        <f t="shared" si="0"/>
        <v>4.7731726133076187</v>
      </c>
      <c r="AA6" s="76">
        <f t="shared" si="0"/>
        <v>5.1338567750000665</v>
      </c>
      <c r="AC6" s="8"/>
    </row>
    <row r="7" spans="1:29" ht="12.75" x14ac:dyDescent="0.25">
      <c r="A7" s="4">
        <f t="shared" ref="A7:A67" si="9">A6+1</f>
        <v>3</v>
      </c>
      <c r="B7" s="72" t="s">
        <v>37</v>
      </c>
      <c r="C7" s="73">
        <v>800</v>
      </c>
      <c r="D7" s="74">
        <v>0.36220000000000002</v>
      </c>
      <c r="E7" s="75">
        <v>31.28</v>
      </c>
      <c r="F7" s="75">
        <v>91.746939637400018</v>
      </c>
      <c r="G7" s="75">
        <f t="shared" si="1"/>
        <v>60.466939637400017</v>
      </c>
      <c r="H7" s="75">
        <v>324.79166666666663</v>
      </c>
      <c r="I7" s="75">
        <v>204.14518636480003</v>
      </c>
      <c r="J7" s="75">
        <f t="shared" si="2"/>
        <v>-120.6464803018666</v>
      </c>
      <c r="K7" s="75">
        <v>104.4752</v>
      </c>
      <c r="L7" s="75">
        <v>290.35557005185842</v>
      </c>
      <c r="M7" s="75">
        <f t="shared" si="3"/>
        <v>185.88037005185842</v>
      </c>
      <c r="N7" s="75"/>
      <c r="O7" s="75">
        <v>0</v>
      </c>
      <c r="P7" s="75">
        <f t="shared" si="4"/>
        <v>0</v>
      </c>
      <c r="Q7" s="75"/>
      <c r="R7" s="75">
        <v>0</v>
      </c>
      <c r="S7" s="75">
        <f t="shared" si="5"/>
        <v>0</v>
      </c>
      <c r="T7" s="75"/>
      <c r="U7" s="75">
        <v>0</v>
      </c>
      <c r="V7" s="75">
        <f t="shared" si="6"/>
        <v>0</v>
      </c>
      <c r="W7" s="75">
        <f t="shared" si="7"/>
        <v>429.2668666666666</v>
      </c>
      <c r="X7" s="75">
        <f t="shared" si="7"/>
        <v>494.50075641665842</v>
      </c>
      <c r="Y7" s="75">
        <f t="shared" si="8"/>
        <v>65.233889749991818</v>
      </c>
      <c r="Z7" s="76">
        <f t="shared" si="0"/>
        <v>13.723365302642794</v>
      </c>
      <c r="AA7" s="76">
        <f t="shared" si="0"/>
        <v>5.3898338012255458</v>
      </c>
      <c r="AC7" s="8"/>
    </row>
    <row r="8" spans="1:29" ht="12.75" x14ac:dyDescent="0.25">
      <c r="A8" s="4">
        <f t="shared" si="9"/>
        <v>4</v>
      </c>
      <c r="B8" s="72" t="s">
        <v>38</v>
      </c>
      <c r="C8" s="73">
        <v>420</v>
      </c>
      <c r="D8" s="74">
        <v>0.36220000000000002</v>
      </c>
      <c r="E8" s="75">
        <v>68.099999999999994</v>
      </c>
      <c r="F8" s="75">
        <v>56.051552720000004</v>
      </c>
      <c r="G8" s="75">
        <f t="shared" si="1"/>
        <v>-12.048447279999991</v>
      </c>
      <c r="H8" s="75">
        <v>79.408333333333331</v>
      </c>
      <c r="I8" s="75">
        <v>81.61051535</v>
      </c>
      <c r="J8" s="75">
        <f t="shared" si="2"/>
        <v>2.2021820166666686</v>
      </c>
      <c r="K8" s="75">
        <v>299.64</v>
      </c>
      <c r="L8" s="75">
        <v>253.75096304940004</v>
      </c>
      <c r="M8" s="75">
        <f t="shared" si="3"/>
        <v>-45.889036950599944</v>
      </c>
      <c r="N8" s="75"/>
      <c r="O8" s="75">
        <v>0</v>
      </c>
      <c r="P8" s="75">
        <f t="shared" si="4"/>
        <v>0</v>
      </c>
      <c r="Q8" s="75"/>
      <c r="R8" s="75">
        <v>0</v>
      </c>
      <c r="S8" s="75">
        <f t="shared" si="5"/>
        <v>0</v>
      </c>
      <c r="T8" s="75"/>
      <c r="U8" s="75">
        <v>0</v>
      </c>
      <c r="V8" s="75">
        <f t="shared" si="6"/>
        <v>0</v>
      </c>
      <c r="W8" s="75">
        <f t="shared" si="7"/>
        <v>379.04833333333329</v>
      </c>
      <c r="X8" s="75">
        <f t="shared" si="7"/>
        <v>335.36147839940003</v>
      </c>
      <c r="Y8" s="75">
        <f t="shared" si="8"/>
        <v>-43.686854933933262</v>
      </c>
      <c r="Z8" s="76">
        <f t="shared" si="0"/>
        <v>5.5660548213411651</v>
      </c>
      <c r="AA8" s="76">
        <f t="shared" si="0"/>
        <v>5.983089890027939</v>
      </c>
      <c r="AC8" s="8"/>
    </row>
    <row r="9" spans="1:29" ht="12.75" x14ac:dyDescent="0.25">
      <c r="A9" s="4">
        <f t="shared" si="9"/>
        <v>5</v>
      </c>
      <c r="B9" s="72" t="s">
        <v>39</v>
      </c>
      <c r="C9" s="73">
        <v>420</v>
      </c>
      <c r="D9" s="74">
        <v>0.36220000000000002</v>
      </c>
      <c r="E9" s="75">
        <v>74.95</v>
      </c>
      <c r="F9" s="75">
        <v>62.280087860000009</v>
      </c>
      <c r="G9" s="75">
        <f t="shared" si="1"/>
        <v>-12.669912139999994</v>
      </c>
      <c r="H9" s="75">
        <v>87.775000000000006</v>
      </c>
      <c r="I9" s="75">
        <v>76.689609712500001</v>
      </c>
      <c r="J9" s="75">
        <f t="shared" si="2"/>
        <v>-11.085390287500005</v>
      </c>
      <c r="K9" s="75">
        <v>329.78000000000003</v>
      </c>
      <c r="L9" s="75">
        <v>281.94816176540007</v>
      </c>
      <c r="M9" s="75">
        <f t="shared" si="3"/>
        <v>-47.831838234599957</v>
      </c>
      <c r="N9" s="75"/>
      <c r="O9" s="75">
        <v>0</v>
      </c>
      <c r="P9" s="75">
        <f t="shared" si="4"/>
        <v>0</v>
      </c>
      <c r="Q9" s="75"/>
      <c r="R9" s="75">
        <v>0</v>
      </c>
      <c r="S9" s="75">
        <f t="shared" si="5"/>
        <v>0</v>
      </c>
      <c r="T9" s="75"/>
      <c r="U9" s="75">
        <v>0</v>
      </c>
      <c r="V9" s="75">
        <f t="shared" si="6"/>
        <v>0</v>
      </c>
      <c r="W9" s="75">
        <f t="shared" si="7"/>
        <v>417.55500000000006</v>
      </c>
      <c r="X9" s="75">
        <f t="shared" si="7"/>
        <v>358.63777147790006</v>
      </c>
      <c r="Y9" s="75">
        <f t="shared" si="8"/>
        <v>-58.917228522100004</v>
      </c>
      <c r="Z9" s="76">
        <f t="shared" si="0"/>
        <v>5.5711140760507014</v>
      </c>
      <c r="AA9" s="76">
        <f t="shared" si="0"/>
        <v>5.7584660491180628</v>
      </c>
      <c r="AC9" s="8"/>
    </row>
    <row r="10" spans="1:29" ht="12.75" x14ac:dyDescent="0.25">
      <c r="A10" s="4">
        <f t="shared" si="9"/>
        <v>6</v>
      </c>
      <c r="B10" s="72" t="s">
        <v>40</v>
      </c>
      <c r="C10" s="73">
        <v>210</v>
      </c>
      <c r="D10" s="74">
        <v>0.36220000000000002</v>
      </c>
      <c r="E10" s="75">
        <v>0</v>
      </c>
      <c r="F10" s="75">
        <v>-0.20201236</v>
      </c>
      <c r="G10" s="75">
        <f t="shared" si="1"/>
        <v>-0.20201236</v>
      </c>
      <c r="H10" s="75">
        <v>47.258333333333333</v>
      </c>
      <c r="I10" s="75">
        <v>0.75238406270833325</v>
      </c>
      <c r="J10" s="75">
        <f t="shared" si="2"/>
        <v>-46.505949270625003</v>
      </c>
      <c r="K10" s="75">
        <v>0</v>
      </c>
      <c r="L10" s="75">
        <v>-0.91453008580000017</v>
      </c>
      <c r="M10" s="75">
        <f t="shared" si="3"/>
        <v>-0.91453008580000017</v>
      </c>
      <c r="N10" s="75"/>
      <c r="O10" s="75">
        <v>0</v>
      </c>
      <c r="P10" s="75">
        <f t="shared" si="4"/>
        <v>0</v>
      </c>
      <c r="Q10" s="75"/>
      <c r="R10" s="75">
        <v>0</v>
      </c>
      <c r="S10" s="75">
        <f t="shared" si="5"/>
        <v>0</v>
      </c>
      <c r="T10" s="75"/>
      <c r="U10" s="75">
        <v>0</v>
      </c>
      <c r="V10" s="75">
        <f t="shared" si="6"/>
        <v>0</v>
      </c>
      <c r="W10" s="75">
        <f t="shared" si="7"/>
        <v>47.258333333333333</v>
      </c>
      <c r="X10" s="75">
        <f t="shared" si="7"/>
        <v>-0.16214602309166692</v>
      </c>
      <c r="Y10" s="75">
        <f t="shared" si="8"/>
        <v>-47.420479356424998</v>
      </c>
      <c r="Z10" s="76">
        <f t="shared" si="0"/>
        <v>0</v>
      </c>
      <c r="AA10" s="76">
        <f t="shared" si="0"/>
        <v>0.80265397172562569</v>
      </c>
      <c r="AC10" s="8"/>
    </row>
    <row r="11" spans="1:29" ht="12.75" x14ac:dyDescent="0.25">
      <c r="A11" s="4">
        <f t="shared" si="9"/>
        <v>7</v>
      </c>
      <c r="B11" s="72" t="s">
        <v>41</v>
      </c>
      <c r="C11" s="73">
        <v>600</v>
      </c>
      <c r="D11" s="74">
        <v>0.36220000000000002</v>
      </c>
      <c r="E11" s="75">
        <v>106.63</v>
      </c>
      <c r="F11" s="75">
        <v>77.832772800000015</v>
      </c>
      <c r="G11" s="75">
        <f t="shared" si="1"/>
        <v>-28.79722719999998</v>
      </c>
      <c r="H11" s="75">
        <v>184.25833333333333</v>
      </c>
      <c r="I11" s="75">
        <v>165.09667927999999</v>
      </c>
      <c r="J11" s="75">
        <f t="shared" si="2"/>
        <v>-19.161654053333336</v>
      </c>
      <c r="K11" s="75">
        <v>437.18299999999994</v>
      </c>
      <c r="L11" s="75">
        <v>349.81427173740008</v>
      </c>
      <c r="M11" s="75">
        <f t="shared" si="3"/>
        <v>-87.368728262599859</v>
      </c>
      <c r="N11" s="75"/>
      <c r="O11" s="75">
        <v>0</v>
      </c>
      <c r="P11" s="75">
        <f t="shared" si="4"/>
        <v>0</v>
      </c>
      <c r="Q11" s="75"/>
      <c r="R11" s="75">
        <v>0</v>
      </c>
      <c r="S11" s="75">
        <f t="shared" si="5"/>
        <v>0</v>
      </c>
      <c r="T11" s="75"/>
      <c r="U11" s="75">
        <v>0</v>
      </c>
      <c r="V11" s="75">
        <f t="shared" si="6"/>
        <v>0</v>
      </c>
      <c r="W11" s="75">
        <f t="shared" si="7"/>
        <v>621.4413333333332</v>
      </c>
      <c r="X11" s="75">
        <f t="shared" si="7"/>
        <v>514.91095101740007</v>
      </c>
      <c r="Y11" s="75">
        <f t="shared" si="8"/>
        <v>-106.53038231593314</v>
      </c>
      <c r="Z11" s="76">
        <f t="shared" si="0"/>
        <v>5.8280158804589064</v>
      </c>
      <c r="AA11" s="76">
        <f t="shared" si="0"/>
        <v>6.6156059008782986</v>
      </c>
      <c r="AC11" s="8"/>
    </row>
    <row r="12" spans="1:29" ht="12.75" x14ac:dyDescent="0.25">
      <c r="A12" s="77">
        <f t="shared" si="9"/>
        <v>8</v>
      </c>
      <c r="B12" s="78" t="s">
        <v>42</v>
      </c>
      <c r="C12" s="79">
        <f>SUM(C5:C11)</f>
        <v>4210</v>
      </c>
      <c r="D12" s="80">
        <v>0.36220000000000002</v>
      </c>
      <c r="E12" s="81">
        <f>SUM(E5:E11)</f>
        <v>614.33999999999992</v>
      </c>
      <c r="F12" s="81">
        <f t="shared" ref="F12:V12" si="10">SUM(F5:F11)</f>
        <v>569.83423941740011</v>
      </c>
      <c r="G12" s="81">
        <f t="shared" si="10"/>
        <v>-44.505760582599933</v>
      </c>
      <c r="H12" s="81">
        <f t="shared" si="10"/>
        <v>1049.2666666666664</v>
      </c>
      <c r="I12" s="81">
        <f t="shared" si="10"/>
        <v>825.655594582925</v>
      </c>
      <c r="J12" s="81">
        <f t="shared" si="10"/>
        <v>-223.6110720837415</v>
      </c>
      <c r="K12" s="81">
        <f t="shared" si="10"/>
        <v>2551.2026000000005</v>
      </c>
      <c r="L12" s="81">
        <f t="shared" si="10"/>
        <v>2353.213460580459</v>
      </c>
      <c r="M12" s="81">
        <f t="shared" si="10"/>
        <v>-197.98913941954135</v>
      </c>
      <c r="N12" s="81">
        <f t="shared" si="10"/>
        <v>0</v>
      </c>
      <c r="O12" s="81">
        <f t="shared" si="10"/>
        <v>0</v>
      </c>
      <c r="P12" s="81">
        <f t="shared" si="10"/>
        <v>0</v>
      </c>
      <c r="Q12" s="81">
        <f t="shared" si="10"/>
        <v>0</v>
      </c>
      <c r="R12" s="81">
        <f t="shared" si="10"/>
        <v>0</v>
      </c>
      <c r="S12" s="81">
        <f t="shared" si="10"/>
        <v>0</v>
      </c>
      <c r="T12" s="81">
        <f t="shared" si="10"/>
        <v>0</v>
      </c>
      <c r="U12" s="81">
        <f t="shared" si="10"/>
        <v>0</v>
      </c>
      <c r="V12" s="81">
        <f t="shared" si="10"/>
        <v>0</v>
      </c>
      <c r="W12" s="81">
        <f>SUM(W5:W11)</f>
        <v>3600.469266666667</v>
      </c>
      <c r="X12" s="81">
        <f>SUM(X5:X11)</f>
        <v>3178.8690551633836</v>
      </c>
      <c r="Y12" s="81">
        <f>SUM(Y5:Y11)</f>
        <v>-421.60021150328282</v>
      </c>
      <c r="Z12" s="82">
        <f t="shared" si="0"/>
        <v>5.8607111154518137</v>
      </c>
      <c r="AA12" s="82">
        <f t="shared" si="0"/>
        <v>5.5785855522010523</v>
      </c>
      <c r="AC12" s="8"/>
    </row>
    <row r="13" spans="1:29" ht="12.75" x14ac:dyDescent="0.25">
      <c r="A13" s="4">
        <f t="shared" si="9"/>
        <v>9</v>
      </c>
      <c r="B13" s="9" t="s">
        <v>43</v>
      </c>
      <c r="C13" s="73">
        <v>770</v>
      </c>
      <c r="D13" s="74">
        <v>0.36220000000000002</v>
      </c>
      <c r="E13" s="75">
        <v>132.25</v>
      </c>
      <c r="F13" s="75">
        <v>102.04766936000001</v>
      </c>
      <c r="G13" s="75">
        <f t="shared" si="1"/>
        <v>-30.202330639999985</v>
      </c>
      <c r="H13" s="75">
        <v>70.591666666666669</v>
      </c>
      <c r="I13" s="75">
        <v>69.72909833333334</v>
      </c>
      <c r="J13" s="75">
        <f t="shared" si="2"/>
        <v>-0.8625683333333285</v>
      </c>
      <c r="K13" s="75">
        <v>0</v>
      </c>
      <c r="L13" s="75">
        <v>0</v>
      </c>
      <c r="M13" s="75">
        <f t="shared" si="3"/>
        <v>0</v>
      </c>
      <c r="N13" s="75"/>
      <c r="O13" s="75">
        <v>0</v>
      </c>
      <c r="P13" s="75">
        <f t="shared" si="4"/>
        <v>0</v>
      </c>
      <c r="Q13" s="75"/>
      <c r="R13" s="75">
        <v>0</v>
      </c>
      <c r="S13" s="75">
        <f t="shared" si="5"/>
        <v>0</v>
      </c>
      <c r="T13" s="75"/>
      <c r="U13" s="75">
        <v>0</v>
      </c>
      <c r="V13" s="75">
        <f t="shared" si="6"/>
        <v>0</v>
      </c>
      <c r="W13" s="75">
        <f t="shared" si="7"/>
        <v>70.591666666666669</v>
      </c>
      <c r="X13" s="75">
        <f t="shared" si="7"/>
        <v>69.72909833333334</v>
      </c>
      <c r="Y13" s="75">
        <f t="shared" si="8"/>
        <v>-0.8625683333333285</v>
      </c>
      <c r="Z13" s="76">
        <f t="shared" si="0"/>
        <v>0.53377441713925644</v>
      </c>
      <c r="AA13" s="76">
        <f t="shared" si="0"/>
        <v>0.68329927347331754</v>
      </c>
      <c r="AC13" s="8"/>
    </row>
    <row r="14" spans="1:29" ht="12.75" x14ac:dyDescent="0.25">
      <c r="A14" s="4">
        <f t="shared" si="9"/>
        <v>10</v>
      </c>
      <c r="B14" s="9" t="s">
        <v>44</v>
      </c>
      <c r="C14" s="73">
        <v>90</v>
      </c>
      <c r="D14" s="74">
        <v>0.36220000000000002</v>
      </c>
      <c r="E14" s="75">
        <v>9.4600000000000009</v>
      </c>
      <c r="F14" s="75">
        <v>14.806408328600002</v>
      </c>
      <c r="G14" s="75">
        <f t="shared" si="1"/>
        <v>5.3464083286000008</v>
      </c>
      <c r="H14" s="75">
        <v>8.3000000000000007</v>
      </c>
      <c r="I14" s="75">
        <v>8.1866616666666676</v>
      </c>
      <c r="J14" s="75">
        <f t="shared" si="2"/>
        <v>-0.1133383333333331</v>
      </c>
      <c r="K14" s="75">
        <v>0</v>
      </c>
      <c r="L14" s="75">
        <v>0</v>
      </c>
      <c r="M14" s="75">
        <f t="shared" si="3"/>
        <v>0</v>
      </c>
      <c r="N14" s="75"/>
      <c r="O14" s="75">
        <v>0</v>
      </c>
      <c r="P14" s="75">
        <f t="shared" si="4"/>
        <v>0</v>
      </c>
      <c r="Q14" s="75"/>
      <c r="R14" s="75">
        <v>0</v>
      </c>
      <c r="S14" s="75">
        <f t="shared" si="5"/>
        <v>0</v>
      </c>
      <c r="T14" s="75"/>
      <c r="U14" s="75">
        <v>0</v>
      </c>
      <c r="V14" s="75">
        <f t="shared" si="6"/>
        <v>0</v>
      </c>
      <c r="W14" s="75">
        <f t="shared" si="7"/>
        <v>8.3000000000000007</v>
      </c>
      <c r="X14" s="75">
        <f t="shared" si="7"/>
        <v>8.1866616666666676</v>
      </c>
      <c r="Y14" s="75">
        <f t="shared" si="8"/>
        <v>-0.1133383333333331</v>
      </c>
      <c r="Z14" s="76">
        <f t="shared" si="0"/>
        <v>0.87737843551797035</v>
      </c>
      <c r="AA14" s="76">
        <f t="shared" si="0"/>
        <v>0.55291340647774401</v>
      </c>
      <c r="AC14" s="8"/>
    </row>
    <row r="15" spans="1:29" ht="12.75" x14ac:dyDescent="0.25">
      <c r="A15" s="4">
        <f t="shared" si="9"/>
        <v>11</v>
      </c>
      <c r="B15" s="9" t="s">
        <v>45</v>
      </c>
      <c r="C15" s="73">
        <v>50</v>
      </c>
      <c r="D15" s="74">
        <v>0.36220000000000002</v>
      </c>
      <c r="E15" s="75">
        <v>10.54</v>
      </c>
      <c r="F15" s="75">
        <v>9.1919465799999998</v>
      </c>
      <c r="G15" s="75">
        <f t="shared" si="1"/>
        <v>-1.3480534199999994</v>
      </c>
      <c r="H15" s="75">
        <v>16.233333333333334</v>
      </c>
      <c r="I15" s="75">
        <v>16.005131666666671</v>
      </c>
      <c r="J15" s="75">
        <f t="shared" si="2"/>
        <v>-0.22820166666666353</v>
      </c>
      <c r="K15" s="75">
        <v>0</v>
      </c>
      <c r="L15" s="75">
        <v>0</v>
      </c>
      <c r="M15" s="75">
        <f t="shared" si="3"/>
        <v>0</v>
      </c>
      <c r="N15" s="75"/>
      <c r="O15" s="75">
        <v>0</v>
      </c>
      <c r="P15" s="75">
        <f t="shared" si="4"/>
        <v>0</v>
      </c>
      <c r="Q15" s="75"/>
      <c r="R15" s="75">
        <v>0</v>
      </c>
      <c r="S15" s="75">
        <f t="shared" si="5"/>
        <v>0</v>
      </c>
      <c r="T15" s="75"/>
      <c r="U15" s="75">
        <v>0</v>
      </c>
      <c r="V15" s="75">
        <f t="shared" si="6"/>
        <v>0</v>
      </c>
      <c r="W15" s="75">
        <f t="shared" si="7"/>
        <v>16.233333333333334</v>
      </c>
      <c r="X15" s="75">
        <f t="shared" si="7"/>
        <v>16.005131666666671</v>
      </c>
      <c r="Y15" s="75">
        <f t="shared" si="8"/>
        <v>-0.22820166666666353</v>
      </c>
      <c r="Z15" s="76">
        <f t="shared" si="0"/>
        <v>1.5401644528779255</v>
      </c>
      <c r="AA15" s="76">
        <f t="shared" si="0"/>
        <v>1.7412124327931713</v>
      </c>
      <c r="AC15" s="8"/>
    </row>
    <row r="16" spans="1:29" ht="12.75" x14ac:dyDescent="0.25">
      <c r="A16" s="4">
        <f t="shared" si="9"/>
        <v>12</v>
      </c>
      <c r="B16" s="9" t="s">
        <v>46</v>
      </c>
      <c r="C16" s="100">
        <v>725</v>
      </c>
      <c r="D16" s="74">
        <v>0.36220000000000002</v>
      </c>
      <c r="E16" s="75">
        <v>21.27</v>
      </c>
      <c r="F16" s="75">
        <v>12.3802099174</v>
      </c>
      <c r="G16" s="75">
        <f t="shared" si="1"/>
        <v>-8.8897900825999994</v>
      </c>
      <c r="H16" s="75">
        <v>27.856408333333334</v>
      </c>
      <c r="I16" s="75">
        <v>27.491762206896549</v>
      </c>
      <c r="J16" s="75">
        <f t="shared" si="2"/>
        <v>-0.36464612643678507</v>
      </c>
      <c r="K16" s="75">
        <v>0</v>
      </c>
      <c r="L16" s="75">
        <v>0</v>
      </c>
      <c r="M16" s="75">
        <f t="shared" si="3"/>
        <v>0</v>
      </c>
      <c r="N16" s="75"/>
      <c r="O16" s="75">
        <v>0</v>
      </c>
      <c r="P16" s="75">
        <f t="shared" si="4"/>
        <v>0</v>
      </c>
      <c r="Q16" s="75"/>
      <c r="R16" s="75">
        <v>0</v>
      </c>
      <c r="S16" s="75">
        <f t="shared" si="5"/>
        <v>0</v>
      </c>
      <c r="T16" s="75"/>
      <c r="U16" s="75">
        <v>0</v>
      </c>
      <c r="V16" s="75">
        <f t="shared" si="6"/>
        <v>0</v>
      </c>
      <c r="W16" s="75">
        <f t="shared" si="7"/>
        <v>27.856408333333334</v>
      </c>
      <c r="X16" s="75">
        <f t="shared" si="7"/>
        <v>27.491762206896549</v>
      </c>
      <c r="Y16" s="75">
        <f t="shared" si="8"/>
        <v>-0.36464612643678507</v>
      </c>
      <c r="Z16" s="76">
        <f t="shared" si="0"/>
        <v>1.309657185394139</v>
      </c>
      <c r="AA16" s="76">
        <f t="shared" si="0"/>
        <v>2.2206216526472407</v>
      </c>
      <c r="AC16" s="8"/>
    </row>
    <row r="17" spans="1:29" ht="12.75" x14ac:dyDescent="0.25">
      <c r="A17" s="4">
        <f t="shared" si="9"/>
        <v>13</v>
      </c>
      <c r="B17" s="9" t="s">
        <v>47</v>
      </c>
      <c r="C17" s="100"/>
      <c r="D17" s="74">
        <v>0.36220000000000002</v>
      </c>
      <c r="E17" s="75">
        <v>42.74</v>
      </c>
      <c r="F17" s="75">
        <v>39.304932470400004</v>
      </c>
      <c r="G17" s="75">
        <f t="shared" si="1"/>
        <v>-3.4350675295999977</v>
      </c>
      <c r="H17" s="75">
        <v>53.398462500000001</v>
      </c>
      <c r="I17" s="75">
        <v>52.692544229885065</v>
      </c>
      <c r="J17" s="75">
        <f t="shared" si="2"/>
        <v>-0.70591827011493535</v>
      </c>
      <c r="K17" s="75">
        <v>0</v>
      </c>
      <c r="L17" s="75">
        <v>0</v>
      </c>
      <c r="M17" s="75">
        <f t="shared" si="3"/>
        <v>0</v>
      </c>
      <c r="N17" s="75"/>
      <c r="O17" s="75">
        <v>0</v>
      </c>
      <c r="P17" s="75">
        <f t="shared" si="4"/>
        <v>0</v>
      </c>
      <c r="Q17" s="75"/>
      <c r="R17" s="75">
        <v>0</v>
      </c>
      <c r="S17" s="75">
        <f t="shared" si="5"/>
        <v>0</v>
      </c>
      <c r="T17" s="75"/>
      <c r="U17" s="75">
        <v>0</v>
      </c>
      <c r="V17" s="75">
        <f t="shared" si="6"/>
        <v>0</v>
      </c>
      <c r="W17" s="75">
        <f t="shared" si="7"/>
        <v>53.398462500000001</v>
      </c>
      <c r="X17" s="75">
        <f t="shared" si="7"/>
        <v>52.692544229885065</v>
      </c>
      <c r="Y17" s="75">
        <f t="shared" si="8"/>
        <v>-0.70591827011493535</v>
      </c>
      <c r="Z17" s="76">
        <f t="shared" si="0"/>
        <v>1.2493790945250351</v>
      </c>
      <c r="AA17" s="76">
        <f t="shared" si="0"/>
        <v>1.3406089495145954</v>
      </c>
      <c r="AC17" s="8"/>
    </row>
    <row r="18" spans="1:29" ht="12.75" x14ac:dyDescent="0.25">
      <c r="A18" s="4">
        <f t="shared" si="9"/>
        <v>14</v>
      </c>
      <c r="B18" s="9" t="s">
        <v>48</v>
      </c>
      <c r="C18" s="100"/>
      <c r="D18" s="74">
        <v>0.36220000000000002</v>
      </c>
      <c r="E18" s="75">
        <v>5.25</v>
      </c>
      <c r="F18" s="75">
        <v>5.0648405966000007</v>
      </c>
      <c r="G18" s="75">
        <f t="shared" si="1"/>
        <v>-0.18515940339999926</v>
      </c>
      <c r="H18" s="75">
        <v>2.9034624999999998</v>
      </c>
      <c r="I18" s="75">
        <v>2.8637252298850573</v>
      </c>
      <c r="J18" s="75">
        <f t="shared" si="2"/>
        <v>-3.9737270114942547E-2</v>
      </c>
      <c r="K18" s="75">
        <v>0</v>
      </c>
      <c r="L18" s="75">
        <v>0</v>
      </c>
      <c r="M18" s="75">
        <f t="shared" si="3"/>
        <v>0</v>
      </c>
      <c r="N18" s="75"/>
      <c r="O18" s="75">
        <v>0</v>
      </c>
      <c r="P18" s="75">
        <f t="shared" si="4"/>
        <v>0</v>
      </c>
      <c r="Q18" s="75"/>
      <c r="R18" s="75">
        <v>0</v>
      </c>
      <c r="S18" s="75">
        <f t="shared" si="5"/>
        <v>0</v>
      </c>
      <c r="T18" s="75"/>
      <c r="U18" s="75">
        <v>0</v>
      </c>
      <c r="V18" s="75">
        <f t="shared" si="6"/>
        <v>0</v>
      </c>
      <c r="W18" s="75">
        <f t="shared" si="7"/>
        <v>2.9034624999999998</v>
      </c>
      <c r="X18" s="75">
        <f t="shared" si="7"/>
        <v>2.8637252298850573</v>
      </c>
      <c r="Y18" s="75">
        <f t="shared" si="8"/>
        <v>-3.9737270114942547E-2</v>
      </c>
      <c r="Z18" s="76">
        <f t="shared" si="0"/>
        <v>0.55304047619047614</v>
      </c>
      <c r="AA18" s="76">
        <f t="shared" si="0"/>
        <v>0.56541270653363895</v>
      </c>
      <c r="AC18" s="8"/>
    </row>
    <row r="19" spans="1:29" ht="12.75" x14ac:dyDescent="0.25">
      <c r="A19" s="4">
        <f t="shared" si="9"/>
        <v>15</v>
      </c>
      <c r="B19" s="9" t="s">
        <v>49</v>
      </c>
      <c r="C19" s="73">
        <v>20</v>
      </c>
      <c r="D19" s="74">
        <v>0.36220000000000002</v>
      </c>
      <c r="E19" s="75">
        <v>0.61</v>
      </c>
      <c r="F19" s="75">
        <v>0.19912279180000003</v>
      </c>
      <c r="G19" s="75">
        <f t="shared" si="1"/>
        <v>-0.41087720819999995</v>
      </c>
      <c r="H19" s="75">
        <v>4.5750000000000002</v>
      </c>
      <c r="I19" s="75">
        <v>2.5626874500000003</v>
      </c>
      <c r="J19" s="75">
        <f t="shared" si="2"/>
        <v>-2.0123125499999999</v>
      </c>
      <c r="K19" s="75">
        <v>0</v>
      </c>
      <c r="L19" s="75">
        <v>0</v>
      </c>
      <c r="M19" s="75">
        <f t="shared" si="3"/>
        <v>0</v>
      </c>
      <c r="N19" s="75"/>
      <c r="O19" s="75">
        <v>0</v>
      </c>
      <c r="P19" s="75">
        <f t="shared" si="4"/>
        <v>0</v>
      </c>
      <c r="Q19" s="75"/>
      <c r="R19" s="75">
        <v>0</v>
      </c>
      <c r="S19" s="75">
        <f t="shared" si="5"/>
        <v>0</v>
      </c>
      <c r="T19" s="75"/>
      <c r="U19" s="75">
        <v>0</v>
      </c>
      <c r="V19" s="75">
        <f t="shared" si="6"/>
        <v>0</v>
      </c>
      <c r="W19" s="75">
        <f t="shared" si="7"/>
        <v>4.5750000000000002</v>
      </c>
      <c r="X19" s="75">
        <f t="shared" si="7"/>
        <v>2.5626874500000003</v>
      </c>
      <c r="Y19" s="75">
        <f t="shared" si="8"/>
        <v>-2.0123125499999999</v>
      </c>
      <c r="Z19" s="76">
        <f t="shared" si="0"/>
        <v>7.5000000000000009</v>
      </c>
      <c r="AA19" s="76">
        <f t="shared" si="0"/>
        <v>12.869885093686197</v>
      </c>
      <c r="AC19" s="8"/>
    </row>
    <row r="20" spans="1:29" ht="12.75" x14ac:dyDescent="0.25">
      <c r="A20" s="4">
        <f t="shared" si="9"/>
        <v>16</v>
      </c>
      <c r="B20" s="9" t="s">
        <v>50</v>
      </c>
      <c r="C20" s="73">
        <v>1</v>
      </c>
      <c r="D20" s="74">
        <v>0.36220000000000002</v>
      </c>
      <c r="E20" s="75">
        <v>0.04</v>
      </c>
      <c r="F20" s="75">
        <v>7.7800500000000009E-2</v>
      </c>
      <c r="G20" s="75">
        <f t="shared" si="1"/>
        <v>3.7800500000000008E-2</v>
      </c>
      <c r="H20" s="75">
        <v>0.81666666666666665</v>
      </c>
      <c r="I20" s="75">
        <v>0.79721500000000023</v>
      </c>
      <c r="J20" s="75">
        <f t="shared" si="2"/>
        <v>-1.9451666666666423E-2</v>
      </c>
      <c r="K20" s="75">
        <v>0</v>
      </c>
      <c r="L20" s="75">
        <v>0</v>
      </c>
      <c r="M20" s="75">
        <f t="shared" si="3"/>
        <v>0</v>
      </c>
      <c r="N20" s="75"/>
      <c r="O20" s="75">
        <v>0</v>
      </c>
      <c r="P20" s="75">
        <f t="shared" si="4"/>
        <v>0</v>
      </c>
      <c r="Q20" s="75"/>
      <c r="R20" s="75">
        <v>0</v>
      </c>
      <c r="S20" s="75">
        <f t="shared" si="5"/>
        <v>0</v>
      </c>
      <c r="T20" s="75"/>
      <c r="U20" s="75">
        <v>0</v>
      </c>
      <c r="V20" s="75">
        <f t="shared" si="6"/>
        <v>0</v>
      </c>
      <c r="W20" s="75">
        <f t="shared" si="7"/>
        <v>0.81666666666666665</v>
      </c>
      <c r="X20" s="75">
        <f t="shared" si="7"/>
        <v>0.79721500000000023</v>
      </c>
      <c r="Y20" s="75">
        <f t="shared" si="8"/>
        <v>-1.9451666666666423E-2</v>
      </c>
      <c r="Z20" s="76">
        <f t="shared" si="0"/>
        <v>20.416666666666664</v>
      </c>
      <c r="AA20" s="76">
        <f t="shared" si="0"/>
        <v>10.246913580246915</v>
      </c>
      <c r="AC20" s="8"/>
    </row>
    <row r="21" spans="1:29" ht="12.75" x14ac:dyDescent="0.25">
      <c r="A21" s="4">
        <f t="shared" si="9"/>
        <v>17</v>
      </c>
      <c r="B21" s="72" t="s">
        <v>51</v>
      </c>
      <c r="C21" s="100">
        <v>117.6</v>
      </c>
      <c r="D21" s="74">
        <v>0.36220000000000002</v>
      </c>
      <c r="E21" s="75">
        <v>11.4</v>
      </c>
      <c r="F21" s="75">
        <v>14.248902240000001</v>
      </c>
      <c r="G21" s="75">
        <f t="shared" si="1"/>
        <v>2.848902240000001</v>
      </c>
      <c r="H21" s="75">
        <v>12.342687074829934</v>
      </c>
      <c r="I21" s="75">
        <v>12.167966452534696</v>
      </c>
      <c r="J21" s="75">
        <f t="shared" si="2"/>
        <v>-0.17472062229523821</v>
      </c>
      <c r="K21" s="75">
        <v>0</v>
      </c>
      <c r="L21" s="75">
        <v>0</v>
      </c>
      <c r="M21" s="75">
        <f t="shared" si="3"/>
        <v>0</v>
      </c>
      <c r="N21" s="75"/>
      <c r="O21" s="75">
        <v>0</v>
      </c>
      <c r="P21" s="75">
        <f t="shared" si="4"/>
        <v>0</v>
      </c>
      <c r="Q21" s="75"/>
      <c r="R21" s="75">
        <v>0</v>
      </c>
      <c r="S21" s="75">
        <f t="shared" si="5"/>
        <v>0</v>
      </c>
      <c r="T21" s="75"/>
      <c r="U21" s="75">
        <v>0</v>
      </c>
      <c r="V21" s="75">
        <f t="shared" si="6"/>
        <v>0</v>
      </c>
      <c r="W21" s="75">
        <f t="shared" si="7"/>
        <v>12.342687074829934</v>
      </c>
      <c r="X21" s="75">
        <f t="shared" si="7"/>
        <v>12.167966452534696</v>
      </c>
      <c r="Y21" s="75">
        <f t="shared" si="8"/>
        <v>-0.17472062229523821</v>
      </c>
      <c r="Z21" s="76">
        <f t="shared" si="0"/>
        <v>1.0826918486692925</v>
      </c>
      <c r="AA21" s="76">
        <f t="shared" si="0"/>
        <v>0.85395816797566115</v>
      </c>
      <c r="AC21" s="8"/>
    </row>
    <row r="22" spans="1:29" ht="25.5" x14ac:dyDescent="0.25">
      <c r="A22" s="4">
        <f t="shared" si="9"/>
        <v>18</v>
      </c>
      <c r="B22" s="72" t="s">
        <v>52</v>
      </c>
      <c r="C22" s="100"/>
      <c r="D22" s="74">
        <v>0.36220000000000002</v>
      </c>
      <c r="E22" s="75">
        <v>9.77</v>
      </c>
      <c r="F22" s="75">
        <v>10.441787600000001</v>
      </c>
      <c r="G22" s="75">
        <f t="shared" si="1"/>
        <v>0.67178760000000182</v>
      </c>
      <c r="H22" s="75">
        <v>11.848979591836738</v>
      </c>
      <c r="I22" s="75">
        <v>11.681248163265307</v>
      </c>
      <c r="J22" s="75">
        <f t="shared" si="2"/>
        <v>-0.16773142857143064</v>
      </c>
      <c r="K22" s="75">
        <v>0</v>
      </c>
      <c r="L22" s="75">
        <v>0</v>
      </c>
      <c r="M22" s="75">
        <f t="shared" si="3"/>
        <v>0</v>
      </c>
      <c r="N22" s="75"/>
      <c r="O22" s="75">
        <v>0</v>
      </c>
      <c r="P22" s="75">
        <f t="shared" si="4"/>
        <v>0</v>
      </c>
      <c r="Q22" s="75"/>
      <c r="R22" s="75">
        <v>0</v>
      </c>
      <c r="S22" s="75">
        <f t="shared" si="5"/>
        <v>0</v>
      </c>
      <c r="T22" s="75"/>
      <c r="U22" s="75">
        <v>0</v>
      </c>
      <c r="V22" s="75">
        <f t="shared" si="6"/>
        <v>0</v>
      </c>
      <c r="W22" s="75">
        <f t="shared" si="7"/>
        <v>11.848979591836738</v>
      </c>
      <c r="X22" s="75">
        <f t="shared" si="7"/>
        <v>11.681248163265307</v>
      </c>
      <c r="Y22" s="75">
        <f t="shared" si="8"/>
        <v>-0.16773142857143064</v>
      </c>
      <c r="Z22" s="76">
        <f t="shared" si="0"/>
        <v>1.2127921793077521</v>
      </c>
      <c r="AA22" s="76">
        <f t="shared" si="0"/>
        <v>1.1187019513081558</v>
      </c>
      <c r="AC22" s="8"/>
    </row>
    <row r="23" spans="1:29" ht="25.5" x14ac:dyDescent="0.25">
      <c r="A23" s="77">
        <f t="shared" si="9"/>
        <v>19</v>
      </c>
      <c r="B23" s="78" t="s">
        <v>53</v>
      </c>
      <c r="C23" s="79">
        <f>SUM(C13:C22)</f>
        <v>1773.6</v>
      </c>
      <c r="D23" s="80">
        <v>0.36220000000000002</v>
      </c>
      <c r="E23" s="81">
        <f>SUM(E13:E22)</f>
        <v>243.33000000000004</v>
      </c>
      <c r="F23" s="81">
        <f t="shared" ref="F23:Y23" si="11">SUM(F13:F22)</f>
        <v>207.76362038480002</v>
      </c>
      <c r="G23" s="81">
        <f t="shared" si="11"/>
        <v>-35.566379615199978</v>
      </c>
      <c r="H23" s="81">
        <f t="shared" si="11"/>
        <v>208.86666666666667</v>
      </c>
      <c r="I23" s="81">
        <f t="shared" si="11"/>
        <v>204.17804039913335</v>
      </c>
      <c r="J23" s="81">
        <f t="shared" si="11"/>
        <v>-4.6886262675333228</v>
      </c>
      <c r="K23" s="81">
        <f t="shared" si="11"/>
        <v>0</v>
      </c>
      <c r="L23" s="81">
        <f t="shared" si="11"/>
        <v>0</v>
      </c>
      <c r="M23" s="81">
        <f t="shared" si="11"/>
        <v>0</v>
      </c>
      <c r="N23" s="81">
        <f t="shared" si="11"/>
        <v>0</v>
      </c>
      <c r="O23" s="81">
        <f t="shared" si="11"/>
        <v>0</v>
      </c>
      <c r="P23" s="81">
        <f t="shared" si="11"/>
        <v>0</v>
      </c>
      <c r="Q23" s="81">
        <f t="shared" si="11"/>
        <v>0</v>
      </c>
      <c r="R23" s="81">
        <f t="shared" si="11"/>
        <v>0</v>
      </c>
      <c r="S23" s="81">
        <f t="shared" si="11"/>
        <v>0</v>
      </c>
      <c r="T23" s="81">
        <f t="shared" si="11"/>
        <v>0</v>
      </c>
      <c r="U23" s="81">
        <f t="shared" si="11"/>
        <v>0</v>
      </c>
      <c r="V23" s="81">
        <f t="shared" si="11"/>
        <v>0</v>
      </c>
      <c r="W23" s="81">
        <f t="shared" si="11"/>
        <v>208.86666666666667</v>
      </c>
      <c r="X23" s="81">
        <f t="shared" si="11"/>
        <v>204.17804039913335</v>
      </c>
      <c r="Y23" s="81">
        <f t="shared" si="11"/>
        <v>-4.6886262675333228</v>
      </c>
      <c r="Z23" s="82">
        <f t="shared" si="0"/>
        <v>0.85836792284825814</v>
      </c>
      <c r="AA23" s="82">
        <f t="shared" si="0"/>
        <v>0.98274202201990035</v>
      </c>
      <c r="AC23" s="8"/>
    </row>
    <row r="24" spans="1:29" ht="25.5" x14ac:dyDescent="0.25">
      <c r="A24" s="4">
        <f t="shared" si="9"/>
        <v>20</v>
      </c>
      <c r="B24" s="9" t="s">
        <v>54</v>
      </c>
      <c r="C24" s="73">
        <v>2100</v>
      </c>
      <c r="D24" s="74">
        <v>0.36220000000000002</v>
      </c>
      <c r="E24" s="75">
        <v>66.98</v>
      </c>
      <c r="F24" s="75">
        <v>32.186150989800005</v>
      </c>
      <c r="G24" s="75">
        <f t="shared" si="1"/>
        <v>-34.793849010199999</v>
      </c>
      <c r="H24" s="75">
        <v>48.7</v>
      </c>
      <c r="I24" s="75">
        <v>55.435321277200003</v>
      </c>
      <c r="J24" s="75">
        <f t="shared" si="2"/>
        <v>6.7353212772000006</v>
      </c>
      <c r="K24" s="75">
        <v>267.25020000000001</v>
      </c>
      <c r="L24" s="75">
        <v>112.26529470160001</v>
      </c>
      <c r="M24" s="75">
        <f t="shared" si="3"/>
        <v>-154.98490529840001</v>
      </c>
      <c r="N24" s="75"/>
      <c r="O24" s="75">
        <v>0</v>
      </c>
      <c r="P24" s="75">
        <f t="shared" si="4"/>
        <v>0</v>
      </c>
      <c r="Q24" s="75"/>
      <c r="R24" s="75">
        <v>0</v>
      </c>
      <c r="S24" s="75">
        <f t="shared" si="5"/>
        <v>0</v>
      </c>
      <c r="T24" s="75"/>
      <c r="U24" s="75">
        <v>0</v>
      </c>
      <c r="V24" s="75">
        <f t="shared" si="6"/>
        <v>0</v>
      </c>
      <c r="W24" s="75">
        <f t="shared" si="7"/>
        <v>315.9502</v>
      </c>
      <c r="X24" s="75">
        <f t="shared" si="7"/>
        <v>167.70061597880002</v>
      </c>
      <c r="Y24" s="75">
        <f t="shared" si="8"/>
        <v>-148.24958402119998</v>
      </c>
      <c r="Z24" s="76">
        <f t="shared" si="0"/>
        <v>4.717082711257091</v>
      </c>
      <c r="AA24" s="76">
        <f t="shared" si="0"/>
        <v>5.2103345948990736</v>
      </c>
      <c r="AC24" s="8"/>
    </row>
    <row r="25" spans="1:29" ht="15" customHeight="1" x14ac:dyDescent="0.25">
      <c r="A25" s="4">
        <f t="shared" si="9"/>
        <v>21</v>
      </c>
      <c r="B25" s="72" t="s">
        <v>55</v>
      </c>
      <c r="C25" s="73">
        <v>1000</v>
      </c>
      <c r="D25" s="74">
        <v>0.36220000000000002</v>
      </c>
      <c r="E25" s="75">
        <v>112.16</v>
      </c>
      <c r="F25" s="75">
        <v>86.86143937460001</v>
      </c>
      <c r="G25" s="75">
        <f t="shared" si="1"/>
        <v>-25.298560625399986</v>
      </c>
      <c r="H25" s="75">
        <v>96.74166666666666</v>
      </c>
      <c r="I25" s="75">
        <v>110.28293373540001</v>
      </c>
      <c r="J25" s="75">
        <f t="shared" si="2"/>
        <v>13.541267068733347</v>
      </c>
      <c r="K25" s="75">
        <v>408.26240000000001</v>
      </c>
      <c r="L25" s="75">
        <v>315.73951072860001</v>
      </c>
      <c r="M25" s="75">
        <f t="shared" si="3"/>
        <v>-92.522889271400004</v>
      </c>
      <c r="N25" s="75"/>
      <c r="O25" s="75">
        <v>0</v>
      </c>
      <c r="P25" s="75">
        <f t="shared" si="4"/>
        <v>0</v>
      </c>
      <c r="Q25" s="75"/>
      <c r="R25" s="75">
        <v>0</v>
      </c>
      <c r="S25" s="75">
        <f t="shared" si="5"/>
        <v>0</v>
      </c>
      <c r="T25" s="75"/>
      <c r="U25" s="75">
        <v>12.438370497600003</v>
      </c>
      <c r="V25" s="75">
        <f t="shared" si="6"/>
        <v>12.438370497600003</v>
      </c>
      <c r="W25" s="75">
        <f t="shared" si="7"/>
        <v>505.00406666666669</v>
      </c>
      <c r="X25" s="75">
        <f t="shared" si="7"/>
        <v>438.46081496160002</v>
      </c>
      <c r="Y25" s="75">
        <f t="shared" si="8"/>
        <v>-66.543251705066666</v>
      </c>
      <c r="Z25" s="76">
        <f t="shared" si="0"/>
        <v>4.502532691393248</v>
      </c>
      <c r="AA25" s="76">
        <f t="shared" si="0"/>
        <v>5.0478188954558654</v>
      </c>
      <c r="AC25" s="8"/>
    </row>
    <row r="26" spans="1:29" ht="15" customHeight="1" x14ac:dyDescent="0.25">
      <c r="A26" s="4">
        <f t="shared" si="9"/>
        <v>22</v>
      </c>
      <c r="B26" s="72" t="s">
        <v>56</v>
      </c>
      <c r="C26" s="73">
        <v>1000</v>
      </c>
      <c r="D26" s="74">
        <v>0.36220000000000002</v>
      </c>
      <c r="E26" s="75">
        <v>52.49</v>
      </c>
      <c r="F26" s="75">
        <v>26.220255738200002</v>
      </c>
      <c r="G26" s="75">
        <f t="shared" si="1"/>
        <v>-26.2697442618</v>
      </c>
      <c r="H26" s="75">
        <v>63.708333333333336</v>
      </c>
      <c r="I26" s="75">
        <v>72.315394549399997</v>
      </c>
      <c r="J26" s="75">
        <f t="shared" si="2"/>
        <v>8.6070612160666613</v>
      </c>
      <c r="K26" s="75">
        <v>191.06360000000001</v>
      </c>
      <c r="L26" s="75">
        <v>96.008962829600009</v>
      </c>
      <c r="M26" s="75">
        <f t="shared" si="3"/>
        <v>-95.054637170399999</v>
      </c>
      <c r="N26" s="75"/>
      <c r="O26" s="75">
        <v>0</v>
      </c>
      <c r="P26" s="75">
        <f t="shared" si="4"/>
        <v>0</v>
      </c>
      <c r="Q26" s="75"/>
      <c r="R26" s="75">
        <v>0</v>
      </c>
      <c r="S26" s="75">
        <f t="shared" si="5"/>
        <v>0</v>
      </c>
      <c r="T26" s="75"/>
      <c r="U26" s="75">
        <v>0</v>
      </c>
      <c r="V26" s="75">
        <f t="shared" si="6"/>
        <v>0</v>
      </c>
      <c r="W26" s="75">
        <f t="shared" si="7"/>
        <v>254.77193333333335</v>
      </c>
      <c r="X26" s="75">
        <f t="shared" si="7"/>
        <v>168.32435737899999</v>
      </c>
      <c r="Y26" s="75">
        <f t="shared" si="8"/>
        <v>-86.44757595433336</v>
      </c>
      <c r="Z26" s="76">
        <f t="shared" si="0"/>
        <v>4.853723248872801</v>
      </c>
      <c r="AA26" s="76">
        <f t="shared" si="0"/>
        <v>6.4196306496648727</v>
      </c>
      <c r="AC26" s="8"/>
    </row>
    <row r="27" spans="1:29" ht="15" customHeight="1" x14ac:dyDescent="0.25">
      <c r="A27" s="4">
        <f t="shared" si="9"/>
        <v>23</v>
      </c>
      <c r="B27" s="72" t="s">
        <v>57</v>
      </c>
      <c r="C27" s="73">
        <v>2000</v>
      </c>
      <c r="D27" s="74">
        <v>0.36220000000000002</v>
      </c>
      <c r="E27" s="75">
        <v>43.47</v>
      </c>
      <c r="F27" s="75">
        <v>33.966069292</v>
      </c>
      <c r="G27" s="75">
        <f t="shared" si="1"/>
        <v>-9.5039307079999986</v>
      </c>
      <c r="H27" s="75">
        <v>32.758333333333333</v>
      </c>
      <c r="I27" s="75">
        <v>34.071639383799997</v>
      </c>
      <c r="J27" s="75">
        <f t="shared" si="2"/>
        <v>1.3133060504666645</v>
      </c>
      <c r="K27" s="75">
        <v>76.072499999999991</v>
      </c>
      <c r="L27" s="75">
        <v>56.247810532400003</v>
      </c>
      <c r="M27" s="75">
        <f t="shared" si="3"/>
        <v>-19.824689467599988</v>
      </c>
      <c r="N27" s="75"/>
      <c r="O27" s="75">
        <v>0</v>
      </c>
      <c r="P27" s="75">
        <f t="shared" si="4"/>
        <v>0</v>
      </c>
      <c r="Q27" s="75"/>
      <c r="R27" s="75">
        <v>0</v>
      </c>
      <c r="S27" s="75">
        <f t="shared" si="5"/>
        <v>0</v>
      </c>
      <c r="T27" s="75"/>
      <c r="U27" s="75">
        <v>0</v>
      </c>
      <c r="V27" s="75">
        <f t="shared" si="6"/>
        <v>0</v>
      </c>
      <c r="W27" s="75">
        <f t="shared" si="7"/>
        <v>108.83083333333332</v>
      </c>
      <c r="X27" s="75">
        <f t="shared" si="7"/>
        <v>90.3194499162</v>
      </c>
      <c r="Y27" s="75">
        <f t="shared" si="8"/>
        <v>-18.511383417133317</v>
      </c>
      <c r="Z27" s="76">
        <f t="shared" si="0"/>
        <v>2.5035848477877458</v>
      </c>
      <c r="AA27" s="76">
        <f t="shared" si="0"/>
        <v>2.6591080981358317</v>
      </c>
      <c r="AC27" s="8"/>
    </row>
    <row r="28" spans="1:29" ht="15" customHeight="1" x14ac:dyDescent="0.25">
      <c r="A28" s="4">
        <f t="shared" si="9"/>
        <v>24</v>
      </c>
      <c r="B28" s="72" t="s">
        <v>58</v>
      </c>
      <c r="C28" s="73">
        <v>500</v>
      </c>
      <c r="D28" s="74">
        <v>0.36220000000000002</v>
      </c>
      <c r="E28" s="75">
        <v>16.47</v>
      </c>
      <c r="F28" s="75">
        <v>7.8432877832000001</v>
      </c>
      <c r="G28" s="75">
        <f t="shared" si="1"/>
        <v>-8.6267122167999979</v>
      </c>
      <c r="H28" s="75">
        <v>13.566666666666666</v>
      </c>
      <c r="I28" s="75">
        <v>17.888025430000003</v>
      </c>
      <c r="J28" s="75">
        <f t="shared" si="2"/>
        <v>4.3213587633333361</v>
      </c>
      <c r="K28" s="75">
        <v>65.715299999999999</v>
      </c>
      <c r="L28" s="75">
        <v>26.871103985200001</v>
      </c>
      <c r="M28" s="75">
        <f t="shared" si="3"/>
        <v>-38.844196014799998</v>
      </c>
      <c r="N28" s="75"/>
      <c r="O28" s="75">
        <v>0</v>
      </c>
      <c r="P28" s="75">
        <f t="shared" si="4"/>
        <v>0</v>
      </c>
      <c r="Q28" s="75"/>
      <c r="R28" s="75">
        <v>0</v>
      </c>
      <c r="S28" s="75">
        <f t="shared" si="5"/>
        <v>0</v>
      </c>
      <c r="T28" s="75"/>
      <c r="U28" s="75">
        <v>0</v>
      </c>
      <c r="V28" s="75">
        <f t="shared" si="6"/>
        <v>0</v>
      </c>
      <c r="W28" s="75">
        <f t="shared" si="7"/>
        <v>79.281966666666662</v>
      </c>
      <c r="X28" s="75">
        <f t="shared" si="7"/>
        <v>44.759129415200007</v>
      </c>
      <c r="Y28" s="75">
        <f t="shared" si="8"/>
        <v>-34.522837251466655</v>
      </c>
      <c r="Z28" s="76">
        <f t="shared" si="0"/>
        <v>4.8137198947581465</v>
      </c>
      <c r="AA28" s="76">
        <f t="shared" si="0"/>
        <v>5.7066794758025097</v>
      </c>
      <c r="AC28" s="8"/>
    </row>
    <row r="29" spans="1:29" ht="15" customHeight="1" x14ac:dyDescent="0.25">
      <c r="A29" s="4">
        <f t="shared" si="9"/>
        <v>25</v>
      </c>
      <c r="B29" s="72" t="s">
        <v>59</v>
      </c>
      <c r="C29" s="73">
        <v>2400</v>
      </c>
      <c r="D29" s="74">
        <v>0.36220000000000002</v>
      </c>
      <c r="E29" s="75">
        <v>0</v>
      </c>
      <c r="F29" s="75">
        <v>14.931459665600002</v>
      </c>
      <c r="G29" s="75">
        <f t="shared" si="1"/>
        <v>14.931459665600002</v>
      </c>
      <c r="H29" s="75">
        <v>0</v>
      </c>
      <c r="I29" s="75">
        <v>98.015312475400009</v>
      </c>
      <c r="J29" s="75">
        <f t="shared" si="2"/>
        <v>98.015312475400009</v>
      </c>
      <c r="K29" s="75">
        <v>0</v>
      </c>
      <c r="L29" s="75">
        <v>65.519245018800007</v>
      </c>
      <c r="M29" s="75">
        <f t="shared" si="3"/>
        <v>65.519245018800007</v>
      </c>
      <c r="N29" s="75"/>
      <c r="O29" s="75">
        <v>0</v>
      </c>
      <c r="P29" s="75">
        <f t="shared" si="4"/>
        <v>0</v>
      </c>
      <c r="Q29" s="75"/>
      <c r="R29" s="75">
        <v>0</v>
      </c>
      <c r="S29" s="75">
        <f t="shared" si="5"/>
        <v>0</v>
      </c>
      <c r="T29" s="75"/>
      <c r="U29" s="75">
        <v>0</v>
      </c>
      <c r="V29" s="75">
        <f t="shared" si="6"/>
        <v>0</v>
      </c>
      <c r="W29" s="75">
        <f t="shared" si="7"/>
        <v>0</v>
      </c>
      <c r="X29" s="75">
        <f t="shared" si="7"/>
        <v>163.53455749420002</v>
      </c>
      <c r="Y29" s="75">
        <f t="shared" si="8"/>
        <v>163.53455749420002</v>
      </c>
      <c r="Z29" s="76">
        <f t="shared" si="0"/>
        <v>0</v>
      </c>
      <c r="AA29" s="76">
        <f t="shared" si="0"/>
        <v>10.952349010523116</v>
      </c>
      <c r="AC29" s="8"/>
    </row>
    <row r="30" spans="1:29" ht="15" customHeight="1" x14ac:dyDescent="0.25">
      <c r="A30" s="4">
        <v>26</v>
      </c>
      <c r="B30" s="72" t="s">
        <v>60</v>
      </c>
      <c r="C30" s="73"/>
      <c r="D30" s="74">
        <v>0.36220000000000002</v>
      </c>
      <c r="E30" s="75">
        <v>0</v>
      </c>
      <c r="F30" s="75">
        <v>5.1648075156000006</v>
      </c>
      <c r="G30" s="75">
        <f>F30-E30</f>
        <v>5.1648075156000006</v>
      </c>
      <c r="H30" s="75">
        <v>0</v>
      </c>
      <c r="I30" s="75">
        <v>11.47242331</v>
      </c>
      <c r="J30" s="75">
        <f>I30-H30</f>
        <v>11.47242331</v>
      </c>
      <c r="K30" s="75">
        <v>0</v>
      </c>
      <c r="L30" s="75">
        <v>15.644202148400002</v>
      </c>
      <c r="M30" s="75">
        <f>L30-K30</f>
        <v>15.644202148400002</v>
      </c>
      <c r="N30" s="75"/>
      <c r="O30" s="75">
        <v>0</v>
      </c>
      <c r="P30" s="75">
        <f>O30-N30</f>
        <v>0</v>
      </c>
      <c r="Q30" s="75"/>
      <c r="R30" s="75">
        <v>0</v>
      </c>
      <c r="S30" s="75">
        <f>R30-Q30</f>
        <v>0</v>
      </c>
      <c r="T30" s="75"/>
      <c r="U30" s="75">
        <v>0</v>
      </c>
      <c r="V30" s="75">
        <f>U30-T30</f>
        <v>0</v>
      </c>
      <c r="W30" s="75">
        <f>T30+Q30+N30+K30+H30</f>
        <v>0</v>
      </c>
      <c r="X30" s="75">
        <f>U30+R30+O30+L30+I30</f>
        <v>27.116625458400001</v>
      </c>
      <c r="Y30" s="75">
        <f>X30-W30</f>
        <v>27.116625458400001</v>
      </c>
      <c r="Z30" s="76">
        <f t="shared" si="0"/>
        <v>0</v>
      </c>
      <c r="AA30" s="76">
        <f t="shared" si="0"/>
        <v>5.2502683549185161</v>
      </c>
      <c r="AC30" s="8"/>
    </row>
    <row r="31" spans="1:29" ht="15" customHeight="1" x14ac:dyDescent="0.25">
      <c r="A31" s="4">
        <v>27</v>
      </c>
      <c r="B31" s="72" t="s">
        <v>61</v>
      </c>
      <c r="C31" s="73">
        <v>1500</v>
      </c>
      <c r="D31" s="74">
        <v>0.36220000000000002</v>
      </c>
      <c r="E31" s="75">
        <v>0</v>
      </c>
      <c r="F31" s="75">
        <v>12.103177128600001</v>
      </c>
      <c r="G31" s="75">
        <f t="shared" si="1"/>
        <v>12.103177128600001</v>
      </c>
      <c r="H31" s="75">
        <v>0</v>
      </c>
      <c r="I31" s="75">
        <v>43.004456895000004</v>
      </c>
      <c r="J31" s="75">
        <f t="shared" si="2"/>
        <v>43.004456895000004</v>
      </c>
      <c r="K31" s="75">
        <v>0</v>
      </c>
      <c r="L31" s="75">
        <v>44.169732421400006</v>
      </c>
      <c r="M31" s="75">
        <f t="shared" si="3"/>
        <v>44.169732421400006</v>
      </c>
      <c r="N31" s="75"/>
      <c r="O31" s="75">
        <v>0</v>
      </c>
      <c r="P31" s="75">
        <f t="shared" si="4"/>
        <v>0</v>
      </c>
      <c r="Q31" s="75"/>
      <c r="R31" s="75">
        <v>0</v>
      </c>
      <c r="S31" s="75">
        <f t="shared" si="5"/>
        <v>0</v>
      </c>
      <c r="T31" s="75"/>
      <c r="U31" s="75">
        <v>0.76354005979722261</v>
      </c>
      <c r="V31" s="75">
        <f t="shared" si="6"/>
        <v>0.76354005979722261</v>
      </c>
      <c r="W31" s="75">
        <f t="shared" si="7"/>
        <v>0</v>
      </c>
      <c r="X31" s="75">
        <f t="shared" si="7"/>
        <v>87.93772937619724</v>
      </c>
      <c r="Y31" s="75">
        <f t="shared" si="8"/>
        <v>87.93772937619724</v>
      </c>
      <c r="Z31" s="76">
        <f t="shared" si="0"/>
        <v>0</v>
      </c>
      <c r="AA31" s="76">
        <f t="shared" si="0"/>
        <v>7.265673173401634</v>
      </c>
      <c r="AC31" s="8"/>
    </row>
    <row r="32" spans="1:29" ht="15" customHeight="1" x14ac:dyDescent="0.25">
      <c r="A32" s="4">
        <f t="shared" si="9"/>
        <v>28</v>
      </c>
      <c r="B32" s="72" t="s">
        <v>62</v>
      </c>
      <c r="C32" s="73">
        <v>630</v>
      </c>
      <c r="D32" s="74">
        <v>0.36220000000000002</v>
      </c>
      <c r="E32" s="75">
        <v>10.1</v>
      </c>
      <c r="F32" s="75">
        <v>3.3236704012000002</v>
      </c>
      <c r="G32" s="75">
        <f t="shared" si="1"/>
        <v>-6.7763295987999994</v>
      </c>
      <c r="H32" s="75">
        <v>8.5416666666666661</v>
      </c>
      <c r="I32" s="75">
        <v>6.6492130090000003</v>
      </c>
      <c r="J32" s="75">
        <f t="shared" si="2"/>
        <v>-1.8924536576666657</v>
      </c>
      <c r="K32" s="75">
        <v>32.724000000000004</v>
      </c>
      <c r="L32" s="75">
        <v>10.717775364800001</v>
      </c>
      <c r="M32" s="75">
        <f t="shared" si="3"/>
        <v>-22.006224635200002</v>
      </c>
      <c r="N32" s="75"/>
      <c r="O32" s="75">
        <v>0</v>
      </c>
      <c r="P32" s="75">
        <f t="shared" si="4"/>
        <v>0</v>
      </c>
      <c r="Q32" s="75"/>
      <c r="R32" s="75">
        <v>0</v>
      </c>
      <c r="S32" s="75">
        <f t="shared" si="5"/>
        <v>0</v>
      </c>
      <c r="T32" s="75"/>
      <c r="U32" s="75">
        <v>0.61973304160000009</v>
      </c>
      <c r="V32" s="75">
        <f t="shared" si="6"/>
        <v>0.61973304160000009</v>
      </c>
      <c r="W32" s="75">
        <f t="shared" si="7"/>
        <v>41.265666666666668</v>
      </c>
      <c r="X32" s="75">
        <f t="shared" si="7"/>
        <v>17.986721415400002</v>
      </c>
      <c r="Y32" s="75">
        <f t="shared" si="8"/>
        <v>-23.278945251266666</v>
      </c>
      <c r="Z32" s="76">
        <f t="shared" si="0"/>
        <v>4.0857095709570963</v>
      </c>
      <c r="AA32" s="76">
        <f t="shared" si="0"/>
        <v>5.4117043040446955</v>
      </c>
      <c r="AC32" s="8"/>
    </row>
    <row r="33" spans="1:29" ht="15" customHeight="1" x14ac:dyDescent="0.25">
      <c r="A33" s="4">
        <f t="shared" si="9"/>
        <v>29</v>
      </c>
      <c r="B33" s="72" t="s">
        <v>63</v>
      </c>
      <c r="C33" s="73">
        <v>840</v>
      </c>
      <c r="D33" s="74">
        <v>0.36220000000000002</v>
      </c>
      <c r="E33" s="75">
        <v>18.559999999999999</v>
      </c>
      <c r="F33" s="75">
        <v>7.6934274996000003</v>
      </c>
      <c r="G33" s="75">
        <f t="shared" si="1"/>
        <v>-10.866572500399998</v>
      </c>
      <c r="H33" s="75">
        <v>16.224999999999998</v>
      </c>
      <c r="I33" s="75">
        <v>23.998659963400002</v>
      </c>
      <c r="J33" s="75">
        <f t="shared" si="2"/>
        <v>7.7736599634000036</v>
      </c>
      <c r="K33" s="75">
        <v>60.134399999999999</v>
      </c>
      <c r="L33" s="75">
        <v>24.812714065200002</v>
      </c>
      <c r="M33" s="75">
        <f t="shared" si="3"/>
        <v>-35.321685934800001</v>
      </c>
      <c r="N33" s="75"/>
      <c r="O33" s="75">
        <v>0</v>
      </c>
      <c r="P33" s="75">
        <f t="shared" si="4"/>
        <v>0</v>
      </c>
      <c r="Q33" s="75"/>
      <c r="R33" s="75">
        <v>0</v>
      </c>
      <c r="S33" s="75">
        <f t="shared" si="5"/>
        <v>0</v>
      </c>
      <c r="T33" s="75"/>
      <c r="U33" s="75">
        <v>0</v>
      </c>
      <c r="V33" s="75">
        <f t="shared" si="6"/>
        <v>0</v>
      </c>
      <c r="W33" s="75">
        <f t="shared" si="7"/>
        <v>76.359399999999994</v>
      </c>
      <c r="X33" s="75">
        <f t="shared" si="7"/>
        <v>48.8113740286</v>
      </c>
      <c r="Y33" s="75">
        <f t="shared" si="8"/>
        <v>-27.548025971399994</v>
      </c>
      <c r="Z33" s="76">
        <f t="shared" si="0"/>
        <v>4.1141918103448276</v>
      </c>
      <c r="AA33" s="76">
        <f t="shared" si="0"/>
        <v>6.344555015451542</v>
      </c>
      <c r="AC33" s="8"/>
    </row>
    <row r="34" spans="1:29" ht="15" customHeight="1" x14ac:dyDescent="0.25">
      <c r="A34" s="4">
        <f t="shared" si="9"/>
        <v>30</v>
      </c>
      <c r="B34" s="72" t="s">
        <v>64</v>
      </c>
      <c r="C34" s="73">
        <v>440</v>
      </c>
      <c r="D34" s="74">
        <v>0.36220000000000002</v>
      </c>
      <c r="E34" s="75">
        <v>2.56</v>
      </c>
      <c r="F34" s="75">
        <v>0</v>
      </c>
      <c r="G34" s="75">
        <f t="shared" si="1"/>
        <v>-2.56</v>
      </c>
      <c r="H34" s="75">
        <v>0</v>
      </c>
      <c r="I34" s="75">
        <v>0</v>
      </c>
      <c r="J34" s="75">
        <f t="shared" si="2"/>
        <v>0</v>
      </c>
      <c r="K34" s="75">
        <v>6.5536000000000003</v>
      </c>
      <c r="L34" s="75">
        <v>0</v>
      </c>
      <c r="M34" s="75">
        <f t="shared" si="3"/>
        <v>-6.5536000000000003</v>
      </c>
      <c r="N34" s="75"/>
      <c r="O34" s="75">
        <v>0</v>
      </c>
      <c r="P34" s="75">
        <f t="shared" si="4"/>
        <v>0</v>
      </c>
      <c r="Q34" s="75"/>
      <c r="R34" s="75">
        <v>0</v>
      </c>
      <c r="S34" s="75">
        <f t="shared" si="5"/>
        <v>0</v>
      </c>
      <c r="T34" s="75"/>
      <c r="U34" s="75">
        <v>0</v>
      </c>
      <c r="V34" s="75">
        <f t="shared" si="6"/>
        <v>0</v>
      </c>
      <c r="W34" s="75">
        <f t="shared" si="7"/>
        <v>6.5536000000000003</v>
      </c>
      <c r="X34" s="75">
        <f t="shared" si="7"/>
        <v>0</v>
      </c>
      <c r="Y34" s="75">
        <f t="shared" si="8"/>
        <v>-6.5536000000000003</v>
      </c>
      <c r="Z34" s="76">
        <f t="shared" si="0"/>
        <v>2.56</v>
      </c>
      <c r="AA34" s="76">
        <f t="shared" si="0"/>
        <v>0</v>
      </c>
      <c r="AC34" s="8"/>
    </row>
    <row r="35" spans="1:29" ht="15" customHeight="1" x14ac:dyDescent="0.25">
      <c r="A35" s="4">
        <f t="shared" si="9"/>
        <v>31</v>
      </c>
      <c r="B35" s="72" t="s">
        <v>65</v>
      </c>
      <c r="C35" s="73">
        <v>880</v>
      </c>
      <c r="D35" s="74">
        <v>0.36220000000000002</v>
      </c>
      <c r="E35" s="75">
        <v>18.61</v>
      </c>
      <c r="F35" s="75">
        <v>26.570331478400004</v>
      </c>
      <c r="G35" s="75">
        <f t="shared" si="1"/>
        <v>7.9603314784000041</v>
      </c>
      <c r="H35" s="75">
        <v>0</v>
      </c>
      <c r="I35" s="75">
        <v>0</v>
      </c>
      <c r="J35" s="75">
        <f t="shared" si="2"/>
        <v>0</v>
      </c>
      <c r="K35" s="75">
        <v>65.693299999999994</v>
      </c>
      <c r="L35" s="75">
        <v>92.331044276200018</v>
      </c>
      <c r="M35" s="75">
        <f t="shared" si="3"/>
        <v>26.637744276200024</v>
      </c>
      <c r="N35" s="75"/>
      <c r="O35" s="75">
        <v>0</v>
      </c>
      <c r="P35" s="75">
        <f t="shared" si="4"/>
        <v>0</v>
      </c>
      <c r="Q35" s="75"/>
      <c r="R35" s="75">
        <v>0</v>
      </c>
      <c r="S35" s="75">
        <f t="shared" si="5"/>
        <v>0</v>
      </c>
      <c r="T35" s="75"/>
      <c r="U35" s="75">
        <v>0</v>
      </c>
      <c r="V35" s="75">
        <f t="shared" si="6"/>
        <v>0</v>
      </c>
      <c r="W35" s="75">
        <f t="shared" si="7"/>
        <v>65.693299999999994</v>
      </c>
      <c r="X35" s="75">
        <f t="shared" si="7"/>
        <v>92.331044276200018</v>
      </c>
      <c r="Y35" s="75">
        <f t="shared" si="8"/>
        <v>26.637744276200024</v>
      </c>
      <c r="Z35" s="76">
        <f t="shared" si="0"/>
        <v>3.53</v>
      </c>
      <c r="AA35" s="76">
        <f t="shared" si="0"/>
        <v>3.4749677229755038</v>
      </c>
      <c r="AC35" s="8"/>
    </row>
    <row r="36" spans="1:29" ht="15" customHeight="1" x14ac:dyDescent="0.25">
      <c r="A36" s="4">
        <f t="shared" si="9"/>
        <v>32</v>
      </c>
      <c r="B36" s="72" t="s">
        <v>66</v>
      </c>
      <c r="C36" s="73">
        <v>1000</v>
      </c>
      <c r="D36" s="74">
        <v>0.36220000000000002</v>
      </c>
      <c r="E36" s="75">
        <v>0</v>
      </c>
      <c r="F36" s="75">
        <v>12.624319839800002</v>
      </c>
      <c r="G36" s="75">
        <f t="shared" si="1"/>
        <v>12.624319839800002</v>
      </c>
      <c r="H36" s="75">
        <v>0</v>
      </c>
      <c r="I36" s="75">
        <v>60.961130796800013</v>
      </c>
      <c r="J36" s="75">
        <f t="shared" si="2"/>
        <v>60.961130796800013</v>
      </c>
      <c r="K36" s="75">
        <v>0</v>
      </c>
      <c r="L36" s="75">
        <v>52.174033045800009</v>
      </c>
      <c r="M36" s="75">
        <f t="shared" si="3"/>
        <v>52.174033045800009</v>
      </c>
      <c r="N36" s="75"/>
      <c r="O36" s="75">
        <v>0</v>
      </c>
      <c r="P36" s="75">
        <f t="shared" si="4"/>
        <v>0</v>
      </c>
      <c r="Q36" s="75"/>
      <c r="R36" s="75">
        <v>0</v>
      </c>
      <c r="S36" s="75">
        <f t="shared" si="5"/>
        <v>0</v>
      </c>
      <c r="T36" s="75"/>
      <c r="U36" s="75">
        <v>0.76666610540000013</v>
      </c>
      <c r="V36" s="75">
        <f t="shared" si="6"/>
        <v>0.76666610540000013</v>
      </c>
      <c r="W36" s="75">
        <f t="shared" si="7"/>
        <v>0</v>
      </c>
      <c r="X36" s="75">
        <f t="shared" si="7"/>
        <v>113.90182994800003</v>
      </c>
      <c r="Y36" s="75">
        <f t="shared" si="8"/>
        <v>113.90182994800003</v>
      </c>
      <c r="Z36" s="76">
        <f t="shared" si="0"/>
        <v>0</v>
      </c>
      <c r="AA36" s="76">
        <f t="shared" si="0"/>
        <v>9.0224131987616438</v>
      </c>
      <c r="AC36" s="8"/>
    </row>
    <row r="37" spans="1:29" ht="15" customHeight="1" x14ac:dyDescent="0.25">
      <c r="A37" s="4">
        <f t="shared" si="9"/>
        <v>33</v>
      </c>
      <c r="B37" s="72" t="s">
        <v>67</v>
      </c>
      <c r="C37" s="73">
        <v>1000</v>
      </c>
      <c r="D37" s="74">
        <v>0.36220000000000002</v>
      </c>
      <c r="E37" s="75">
        <v>0</v>
      </c>
      <c r="F37" s="75">
        <v>9.2335861760000011</v>
      </c>
      <c r="G37" s="75">
        <f t="shared" si="1"/>
        <v>9.2335861760000011</v>
      </c>
      <c r="H37" s="75">
        <v>0</v>
      </c>
      <c r="I37" s="75">
        <v>23.095092075869758</v>
      </c>
      <c r="J37" s="75">
        <f t="shared" si="2"/>
        <v>23.095092075869758</v>
      </c>
      <c r="K37" s="75">
        <v>0</v>
      </c>
      <c r="L37" s="75">
        <v>26.276418478400004</v>
      </c>
      <c r="M37" s="75">
        <f t="shared" si="3"/>
        <v>26.276418478400004</v>
      </c>
      <c r="N37" s="75"/>
      <c r="O37" s="75">
        <v>0</v>
      </c>
      <c r="P37" s="75">
        <f t="shared" si="4"/>
        <v>0</v>
      </c>
      <c r="Q37" s="75"/>
      <c r="R37" s="75">
        <v>0</v>
      </c>
      <c r="S37" s="75">
        <f t="shared" si="5"/>
        <v>0</v>
      </c>
      <c r="T37" s="75"/>
      <c r="U37" s="75">
        <v>0</v>
      </c>
      <c r="V37" s="75">
        <f t="shared" si="6"/>
        <v>0</v>
      </c>
      <c r="W37" s="75">
        <f t="shared" si="7"/>
        <v>0</v>
      </c>
      <c r="X37" s="75">
        <f t="shared" si="7"/>
        <v>49.371510554269761</v>
      </c>
      <c r="Y37" s="75">
        <f t="shared" si="8"/>
        <v>49.371510554269761</v>
      </c>
      <c r="Z37" s="76">
        <f t="shared" si="0"/>
        <v>0</v>
      </c>
      <c r="AA37" s="76">
        <f t="shared" si="0"/>
        <v>5.3469485867361612</v>
      </c>
      <c r="AC37" s="8"/>
    </row>
    <row r="38" spans="1:29" ht="15" customHeight="1" x14ac:dyDescent="0.25">
      <c r="A38" s="4">
        <f t="shared" si="9"/>
        <v>34</v>
      </c>
      <c r="B38" s="72" t="s">
        <v>68</v>
      </c>
      <c r="C38" s="83">
        <v>1000</v>
      </c>
      <c r="D38" s="74">
        <v>0.36220000000000002</v>
      </c>
      <c r="E38" s="75">
        <v>0</v>
      </c>
      <c r="F38" s="75">
        <v>0.8605127184000001</v>
      </c>
      <c r="G38" s="75">
        <f t="shared" si="1"/>
        <v>0.8605127184000001</v>
      </c>
      <c r="H38" s="75">
        <v>0</v>
      </c>
      <c r="I38" s="75">
        <v>0</v>
      </c>
      <c r="J38" s="75">
        <f t="shared" si="2"/>
        <v>0</v>
      </c>
      <c r="K38" s="75">
        <v>0</v>
      </c>
      <c r="L38" s="75">
        <v>4.3258960580000005</v>
      </c>
      <c r="M38" s="75">
        <f t="shared" si="3"/>
        <v>4.3258960580000005</v>
      </c>
      <c r="N38" s="75"/>
      <c r="O38" s="75">
        <v>0</v>
      </c>
      <c r="P38" s="75">
        <f t="shared" si="4"/>
        <v>0</v>
      </c>
      <c r="Q38" s="75"/>
      <c r="R38" s="75">
        <v>0</v>
      </c>
      <c r="S38" s="75">
        <f t="shared" si="5"/>
        <v>0</v>
      </c>
      <c r="T38" s="75"/>
      <c r="U38" s="75">
        <v>0</v>
      </c>
      <c r="V38" s="75">
        <f t="shared" si="6"/>
        <v>0</v>
      </c>
      <c r="W38" s="75">
        <f t="shared" si="7"/>
        <v>0</v>
      </c>
      <c r="X38" s="75">
        <f t="shared" si="7"/>
        <v>4.3258960580000005</v>
      </c>
      <c r="Y38" s="75">
        <f t="shared" si="8"/>
        <v>4.3258960580000005</v>
      </c>
      <c r="Z38" s="76">
        <f t="shared" si="0"/>
        <v>0</v>
      </c>
      <c r="AA38" s="76">
        <f t="shared" si="0"/>
        <v>5.0271146091174383</v>
      </c>
      <c r="AC38" s="8"/>
    </row>
    <row r="39" spans="1:29" ht="15" customHeight="1" x14ac:dyDescent="0.25">
      <c r="A39" s="4">
        <f t="shared" si="9"/>
        <v>35</v>
      </c>
      <c r="B39" s="72" t="s">
        <v>69</v>
      </c>
      <c r="C39" s="83">
        <v>630</v>
      </c>
      <c r="D39" s="74">
        <v>0.36220000000000002</v>
      </c>
      <c r="E39" s="75">
        <v>0</v>
      </c>
      <c r="F39" s="75">
        <v>0.68778638759999999</v>
      </c>
      <c r="G39" s="75">
        <f t="shared" si="1"/>
        <v>0.68778638759999999</v>
      </c>
      <c r="H39" s="75">
        <v>0</v>
      </c>
      <c r="I39" s="75">
        <v>1.0399975114000002</v>
      </c>
      <c r="J39" s="75">
        <f t="shared" si="2"/>
        <v>1.0399975114000002</v>
      </c>
      <c r="K39" s="75">
        <v>0</v>
      </c>
      <c r="L39" s="75">
        <v>2.0605034042000003</v>
      </c>
      <c r="M39" s="75">
        <f t="shared" si="3"/>
        <v>2.0605034042000003</v>
      </c>
      <c r="N39" s="75"/>
      <c r="O39" s="75">
        <v>0</v>
      </c>
      <c r="P39" s="75">
        <f t="shared" si="4"/>
        <v>0</v>
      </c>
      <c r="Q39" s="75"/>
      <c r="R39" s="75">
        <v>0</v>
      </c>
      <c r="S39" s="75">
        <f t="shared" si="5"/>
        <v>0</v>
      </c>
      <c r="T39" s="75"/>
      <c r="U39" s="75">
        <v>0</v>
      </c>
      <c r="V39" s="75">
        <f t="shared" si="6"/>
        <v>0</v>
      </c>
      <c r="W39" s="75">
        <f t="shared" si="7"/>
        <v>0</v>
      </c>
      <c r="X39" s="75">
        <f t="shared" si="7"/>
        <v>3.1005009156000005</v>
      </c>
      <c r="Y39" s="75">
        <f t="shared" si="8"/>
        <v>3.1005009156000005</v>
      </c>
      <c r="Z39" s="76">
        <f t="shared" si="0"/>
        <v>0</v>
      </c>
      <c r="AA39" s="76">
        <f t="shared" si="0"/>
        <v>4.5079416683704086</v>
      </c>
      <c r="AC39" s="8"/>
    </row>
    <row r="40" spans="1:29" ht="15" customHeight="1" x14ac:dyDescent="0.25">
      <c r="A40" s="4">
        <f t="shared" si="9"/>
        <v>36</v>
      </c>
      <c r="B40" s="72" t="s">
        <v>70</v>
      </c>
      <c r="C40" s="83">
        <v>840</v>
      </c>
      <c r="D40" s="74">
        <v>0.36220000000000002</v>
      </c>
      <c r="E40" s="75">
        <v>0</v>
      </c>
      <c r="F40" s="75">
        <v>1.0407931896000002</v>
      </c>
      <c r="G40" s="75">
        <f t="shared" si="1"/>
        <v>1.0407931896000002</v>
      </c>
      <c r="H40" s="75">
        <v>0</v>
      </c>
      <c r="I40" s="75">
        <v>3.7932642300000006</v>
      </c>
      <c r="J40" s="75">
        <f t="shared" si="2"/>
        <v>3.7932642300000006</v>
      </c>
      <c r="K40" s="75">
        <v>0</v>
      </c>
      <c r="L40" s="75">
        <v>3.4002771918000003</v>
      </c>
      <c r="M40" s="75">
        <f t="shared" si="3"/>
        <v>3.4002771918000003</v>
      </c>
      <c r="N40" s="75"/>
      <c r="O40" s="75">
        <v>0</v>
      </c>
      <c r="P40" s="75">
        <f t="shared" si="4"/>
        <v>0</v>
      </c>
      <c r="Q40" s="75"/>
      <c r="R40" s="75">
        <v>0</v>
      </c>
      <c r="S40" s="75">
        <f t="shared" si="5"/>
        <v>0</v>
      </c>
      <c r="T40" s="75"/>
      <c r="U40" s="75">
        <v>0</v>
      </c>
      <c r="V40" s="75">
        <f t="shared" si="6"/>
        <v>0</v>
      </c>
      <c r="W40" s="75">
        <f t="shared" si="7"/>
        <v>0</v>
      </c>
      <c r="X40" s="75">
        <f t="shared" si="7"/>
        <v>7.1935414218000009</v>
      </c>
      <c r="Y40" s="75">
        <f t="shared" si="8"/>
        <v>7.1935414218000009</v>
      </c>
      <c r="Z40" s="76">
        <f t="shared" si="0"/>
        <v>0</v>
      </c>
      <c r="AA40" s="76">
        <f t="shared" si="0"/>
        <v>6.911595400201108</v>
      </c>
      <c r="AC40" s="8"/>
    </row>
    <row r="41" spans="1:29" ht="15" customHeight="1" x14ac:dyDescent="0.25">
      <c r="A41" s="4">
        <f t="shared" si="9"/>
        <v>37</v>
      </c>
      <c r="B41" s="72" t="s">
        <v>71</v>
      </c>
      <c r="C41" s="73"/>
      <c r="D41" s="74">
        <v>0.36220000000000002</v>
      </c>
      <c r="E41" s="75">
        <v>8.23</v>
      </c>
      <c r="F41" s="75">
        <v>5.7202865650000003</v>
      </c>
      <c r="G41" s="75">
        <f t="shared" si="1"/>
        <v>-2.5097134350000001</v>
      </c>
      <c r="H41" s="75">
        <v>9.7916666666666661</v>
      </c>
      <c r="I41" s="75">
        <v>8.4768654718000018</v>
      </c>
      <c r="J41" s="75">
        <f t="shared" si="2"/>
        <v>-1.3148011948666642</v>
      </c>
      <c r="K41" s="75">
        <v>34.730600000000003</v>
      </c>
      <c r="L41" s="75">
        <v>17.636732888600005</v>
      </c>
      <c r="M41" s="75">
        <f t="shared" si="3"/>
        <v>-17.093867111399998</v>
      </c>
      <c r="N41" s="75"/>
      <c r="O41" s="75">
        <v>0</v>
      </c>
      <c r="P41" s="75">
        <f t="shared" si="4"/>
        <v>0</v>
      </c>
      <c r="Q41" s="75"/>
      <c r="R41" s="75">
        <v>0</v>
      </c>
      <c r="S41" s="75">
        <f t="shared" si="5"/>
        <v>0</v>
      </c>
      <c r="T41" s="75"/>
      <c r="U41" s="75">
        <v>0</v>
      </c>
      <c r="V41" s="75">
        <f t="shared" si="6"/>
        <v>0</v>
      </c>
      <c r="W41" s="75">
        <f t="shared" si="7"/>
        <v>44.522266666666667</v>
      </c>
      <c r="X41" s="75">
        <f>U41+R41+O41+L41+I41</f>
        <v>26.113598360400005</v>
      </c>
      <c r="Y41" s="75">
        <f t="shared" si="8"/>
        <v>-18.408668306266662</v>
      </c>
      <c r="Z41" s="76">
        <f t="shared" si="0"/>
        <v>5.4097529364115022</v>
      </c>
      <c r="AA41" s="76">
        <f t="shared" si="0"/>
        <v>4.5650856934647299</v>
      </c>
      <c r="AC41" s="8"/>
    </row>
    <row r="42" spans="1:29" ht="15" customHeight="1" x14ac:dyDescent="0.25">
      <c r="A42" s="4">
        <f t="shared" si="9"/>
        <v>38</v>
      </c>
      <c r="B42" s="84" t="s">
        <v>72</v>
      </c>
      <c r="C42" s="73"/>
      <c r="D42" s="74">
        <v>0.36220000000000002</v>
      </c>
      <c r="E42" s="75">
        <v>0</v>
      </c>
      <c r="F42" s="75">
        <v>0</v>
      </c>
      <c r="G42" s="75">
        <f>F42-E42</f>
        <v>0</v>
      </c>
      <c r="H42" s="75">
        <v>0</v>
      </c>
      <c r="I42" s="75">
        <v>0</v>
      </c>
      <c r="J42" s="75">
        <f>I42-H42</f>
        <v>0</v>
      </c>
      <c r="K42" s="75">
        <v>0</v>
      </c>
      <c r="L42" s="75">
        <v>0</v>
      </c>
      <c r="M42" s="75">
        <f>L42-K42</f>
        <v>0</v>
      </c>
      <c r="N42" s="75"/>
      <c r="O42" s="75">
        <v>0</v>
      </c>
      <c r="P42" s="75">
        <f>O42-N42</f>
        <v>0</v>
      </c>
      <c r="Q42" s="75"/>
      <c r="R42" s="75">
        <v>0</v>
      </c>
      <c r="S42" s="75">
        <f>R42-Q42</f>
        <v>0</v>
      </c>
      <c r="T42" s="75"/>
      <c r="U42" s="75">
        <v>0</v>
      </c>
      <c r="V42" s="75">
        <f>U42-T42</f>
        <v>0</v>
      </c>
      <c r="W42" s="75">
        <f>T42+Q42+N42+K42+H42</f>
        <v>0</v>
      </c>
      <c r="X42" s="75">
        <f>U42+R42+O42+L42+I42</f>
        <v>0</v>
      </c>
      <c r="Y42" s="75">
        <f>X42-W42</f>
        <v>0</v>
      </c>
      <c r="Z42" s="76">
        <f t="shared" si="0"/>
        <v>0</v>
      </c>
      <c r="AA42" s="76">
        <f t="shared" si="0"/>
        <v>0</v>
      </c>
      <c r="AC42" s="8"/>
    </row>
    <row r="43" spans="1:29" ht="15" customHeight="1" x14ac:dyDescent="0.25">
      <c r="A43" s="4">
        <f t="shared" si="9"/>
        <v>39</v>
      </c>
      <c r="B43" s="84" t="s">
        <v>73</v>
      </c>
      <c r="C43" s="73"/>
      <c r="D43" s="74"/>
      <c r="E43" s="75">
        <v>0</v>
      </c>
      <c r="F43" s="75">
        <v>0</v>
      </c>
      <c r="G43" s="75">
        <f>F43-E43</f>
        <v>0</v>
      </c>
      <c r="H43" s="75">
        <v>0</v>
      </c>
      <c r="I43" s="75">
        <v>0</v>
      </c>
      <c r="J43" s="75">
        <f>I43-H43</f>
        <v>0</v>
      </c>
      <c r="K43" s="75">
        <v>0</v>
      </c>
      <c r="L43" s="75">
        <v>0</v>
      </c>
      <c r="M43" s="75">
        <f>L43-K43</f>
        <v>0</v>
      </c>
      <c r="N43" s="75"/>
      <c r="O43" s="75">
        <v>0</v>
      </c>
      <c r="P43" s="75">
        <f>O43-N43</f>
        <v>0</v>
      </c>
      <c r="Q43" s="75"/>
      <c r="R43" s="75">
        <v>0</v>
      </c>
      <c r="S43" s="75">
        <f>R43-Q43</f>
        <v>0</v>
      </c>
      <c r="T43" s="75"/>
      <c r="U43" s="75">
        <v>0</v>
      </c>
      <c r="V43" s="75">
        <f>U43-T43</f>
        <v>0</v>
      </c>
      <c r="W43" s="75">
        <f>T43+Q43+N43+K43+H43</f>
        <v>0</v>
      </c>
      <c r="X43" s="75">
        <f>U43+R43+O43+L43+I43</f>
        <v>0</v>
      </c>
      <c r="Y43" s="75">
        <f>X43-W43</f>
        <v>0</v>
      </c>
      <c r="Z43" s="76">
        <f t="shared" si="0"/>
        <v>0</v>
      </c>
      <c r="AA43" s="76">
        <f t="shared" si="0"/>
        <v>0</v>
      </c>
      <c r="AC43" s="8"/>
    </row>
    <row r="44" spans="1:29" ht="15" customHeight="1" x14ac:dyDescent="0.25">
      <c r="A44" s="4">
        <f t="shared" si="9"/>
        <v>40</v>
      </c>
      <c r="B44" s="84" t="s">
        <v>74</v>
      </c>
      <c r="C44" s="73"/>
      <c r="D44" s="74"/>
      <c r="E44" s="75">
        <v>0</v>
      </c>
      <c r="F44" s="75">
        <v>0</v>
      </c>
      <c r="G44" s="75">
        <f>F44-E44</f>
        <v>0</v>
      </c>
      <c r="H44" s="75">
        <v>0</v>
      </c>
      <c r="I44" s="75">
        <v>0</v>
      </c>
      <c r="J44" s="75">
        <f>I44-H44</f>
        <v>0</v>
      </c>
      <c r="K44" s="75">
        <v>0</v>
      </c>
      <c r="L44" s="75">
        <v>1.1162815740000001</v>
      </c>
      <c r="M44" s="75">
        <f>L44-K44</f>
        <v>1.1162815740000001</v>
      </c>
      <c r="N44" s="75"/>
      <c r="O44" s="75">
        <v>0</v>
      </c>
      <c r="P44" s="75">
        <f>O44-N44</f>
        <v>0</v>
      </c>
      <c r="Q44" s="75"/>
      <c r="R44" s="75">
        <v>0</v>
      </c>
      <c r="S44" s="75">
        <f>R44-Q44</f>
        <v>0</v>
      </c>
      <c r="T44" s="75"/>
      <c r="U44" s="75">
        <v>0</v>
      </c>
      <c r="V44" s="75">
        <f>U44-T44</f>
        <v>0</v>
      </c>
      <c r="W44" s="75">
        <f>T44+Q44+N44+K44+H44</f>
        <v>0</v>
      </c>
      <c r="X44" s="75">
        <f>U44+R44+O44+L44+I44</f>
        <v>1.1162815740000001</v>
      </c>
      <c r="Y44" s="75">
        <f>X44-W44</f>
        <v>1.1162815740000001</v>
      </c>
      <c r="Z44" s="76">
        <f t="shared" si="0"/>
        <v>0</v>
      </c>
      <c r="AA44" s="76">
        <f t="shared" si="0"/>
        <v>0</v>
      </c>
      <c r="AC44" s="8"/>
    </row>
    <row r="45" spans="1:29" ht="15" customHeight="1" x14ac:dyDescent="0.25">
      <c r="A45" s="77">
        <v>41</v>
      </c>
      <c r="B45" s="78" t="s">
        <v>75</v>
      </c>
      <c r="C45" s="79">
        <f>SUM(C24:C41)</f>
        <v>17760</v>
      </c>
      <c r="D45" s="80">
        <v>0.36220000000000002</v>
      </c>
      <c r="E45" s="81">
        <f>SUM(E24:E44)</f>
        <v>349.63000000000011</v>
      </c>
      <c r="F45" s="81">
        <f t="shared" ref="F45:Y45" si="12">SUM(F24:F44)</f>
        <v>287.03136174319997</v>
      </c>
      <c r="G45" s="81">
        <f t="shared" si="12"/>
        <v>-62.598638256799987</v>
      </c>
      <c r="H45" s="81">
        <f t="shared" si="12"/>
        <v>290.03333333333336</v>
      </c>
      <c r="I45" s="81">
        <f t="shared" si="12"/>
        <v>570.4997301144698</v>
      </c>
      <c r="J45" s="81">
        <f t="shared" si="12"/>
        <v>280.46639678113644</v>
      </c>
      <c r="K45" s="81">
        <f t="shared" si="12"/>
        <v>1208.1998999999998</v>
      </c>
      <c r="L45" s="81">
        <f t="shared" si="12"/>
        <v>967.31753871300009</v>
      </c>
      <c r="M45" s="81">
        <f t="shared" si="12"/>
        <v>-240.88236128699998</v>
      </c>
      <c r="N45" s="81">
        <f t="shared" si="12"/>
        <v>0</v>
      </c>
      <c r="O45" s="81">
        <f t="shared" si="12"/>
        <v>0</v>
      </c>
      <c r="P45" s="81">
        <f t="shared" si="12"/>
        <v>0</v>
      </c>
      <c r="Q45" s="81">
        <f t="shared" si="12"/>
        <v>0</v>
      </c>
      <c r="R45" s="81">
        <f t="shared" si="12"/>
        <v>0</v>
      </c>
      <c r="S45" s="81">
        <f t="shared" si="12"/>
        <v>0</v>
      </c>
      <c r="T45" s="81">
        <f t="shared" si="12"/>
        <v>0</v>
      </c>
      <c r="U45" s="81">
        <f t="shared" si="12"/>
        <v>14.588309704397226</v>
      </c>
      <c r="V45" s="81">
        <f t="shared" si="12"/>
        <v>14.588309704397226</v>
      </c>
      <c r="W45" s="81">
        <f t="shared" si="12"/>
        <v>1498.2332333333334</v>
      </c>
      <c r="X45" s="81">
        <f t="shared" si="12"/>
        <v>1552.4055785318669</v>
      </c>
      <c r="Y45" s="81">
        <f t="shared" si="12"/>
        <v>54.172345198533833</v>
      </c>
      <c r="Z45" s="82">
        <f t="shared" si="0"/>
        <v>4.2851964457664753</v>
      </c>
      <c r="AA45" s="82">
        <f t="shared" si="0"/>
        <v>5.408487661779505</v>
      </c>
      <c r="AC45" s="8"/>
    </row>
    <row r="46" spans="1:29" ht="15" customHeight="1" x14ac:dyDescent="0.25">
      <c r="A46" s="4">
        <f t="shared" si="9"/>
        <v>42</v>
      </c>
      <c r="B46" s="85" t="s">
        <v>76</v>
      </c>
      <c r="C46" s="73">
        <v>152.66</v>
      </c>
      <c r="D46" s="74">
        <v>0.36220000000000002</v>
      </c>
      <c r="E46" s="75">
        <v>8.41</v>
      </c>
      <c r="F46" s="75">
        <v>10.435778669561255</v>
      </c>
      <c r="G46" s="75">
        <f t="shared" si="1"/>
        <v>2.0257786695612552</v>
      </c>
      <c r="H46" s="75">
        <v>3.1416666666666666</v>
      </c>
      <c r="I46" s="75">
        <v>0</v>
      </c>
      <c r="J46" s="75">
        <f t="shared" si="2"/>
        <v>-3.1416666666666666</v>
      </c>
      <c r="K46" s="75">
        <v>48.105199999999996</v>
      </c>
      <c r="L46" s="75">
        <v>56.088453942821921</v>
      </c>
      <c r="M46" s="75">
        <f t="shared" si="3"/>
        <v>7.9832539428219249</v>
      </c>
      <c r="N46" s="75"/>
      <c r="O46" s="75">
        <v>0</v>
      </c>
      <c r="P46" s="75">
        <f t="shared" si="4"/>
        <v>0</v>
      </c>
      <c r="Q46" s="75"/>
      <c r="R46" s="75">
        <v>0</v>
      </c>
      <c r="S46" s="75">
        <f t="shared" si="5"/>
        <v>0</v>
      </c>
      <c r="T46" s="75"/>
      <c r="U46" s="75">
        <v>0</v>
      </c>
      <c r="V46" s="75">
        <f t="shared" si="6"/>
        <v>0</v>
      </c>
      <c r="W46" s="75">
        <f t="shared" si="7"/>
        <v>51.246866666666662</v>
      </c>
      <c r="X46" s="75">
        <f t="shared" si="7"/>
        <v>56.088453942821921</v>
      </c>
      <c r="Y46" s="75">
        <f t="shared" si="8"/>
        <v>4.8415872761552592</v>
      </c>
      <c r="Z46" s="76">
        <f t="shared" si="0"/>
        <v>6.0935632183908037</v>
      </c>
      <c r="AA46" s="76">
        <f t="shared" si="0"/>
        <v>5.3746304630261017</v>
      </c>
      <c r="AC46" s="8"/>
    </row>
    <row r="47" spans="1:29" ht="15" customHeight="1" x14ac:dyDescent="0.25">
      <c r="A47" s="4">
        <f t="shared" si="9"/>
        <v>43</v>
      </c>
      <c r="B47" s="85" t="s">
        <v>77</v>
      </c>
      <c r="C47" s="73">
        <v>3755.6260000000002</v>
      </c>
      <c r="D47" s="74">
        <v>0.36220000000000002</v>
      </c>
      <c r="E47" s="75">
        <v>242.05</v>
      </c>
      <c r="F47" s="75">
        <v>211.73288425276002</v>
      </c>
      <c r="G47" s="75">
        <f t="shared" si="1"/>
        <v>-30.317115747239995</v>
      </c>
      <c r="H47" s="75">
        <v>0</v>
      </c>
      <c r="I47" s="75">
        <v>0</v>
      </c>
      <c r="J47" s="75">
        <f t="shared" si="2"/>
        <v>0</v>
      </c>
      <c r="K47" s="75">
        <v>1038.3945000000001</v>
      </c>
      <c r="L47" s="75">
        <v>915.12373859587854</v>
      </c>
      <c r="M47" s="75">
        <f t="shared" si="3"/>
        <v>-123.27076140412157</v>
      </c>
      <c r="N47" s="75"/>
      <c r="O47" s="75">
        <v>0</v>
      </c>
      <c r="P47" s="75">
        <f t="shared" si="4"/>
        <v>0</v>
      </c>
      <c r="Q47" s="75"/>
      <c r="R47" s="75">
        <v>0</v>
      </c>
      <c r="S47" s="75">
        <f t="shared" si="5"/>
        <v>0</v>
      </c>
      <c r="T47" s="75"/>
      <c r="U47" s="75">
        <v>4.702584948000001</v>
      </c>
      <c r="V47" s="75">
        <f t="shared" si="6"/>
        <v>4.702584948000001</v>
      </c>
      <c r="W47" s="75">
        <f t="shared" si="7"/>
        <v>1038.3945000000001</v>
      </c>
      <c r="X47" s="75">
        <f>U47+R47+O47+L47+I47</f>
        <v>919.82632354387852</v>
      </c>
      <c r="Y47" s="75">
        <f t="shared" si="8"/>
        <v>-118.56817645612159</v>
      </c>
      <c r="Z47" s="76">
        <f t="shared" si="0"/>
        <v>4.29</v>
      </c>
      <c r="AA47" s="76">
        <f t="shared" si="0"/>
        <v>4.3442771149606543</v>
      </c>
      <c r="AC47" s="8"/>
    </row>
    <row r="48" spans="1:29" ht="15" customHeight="1" x14ac:dyDescent="0.25">
      <c r="A48" s="4">
        <f t="shared" si="9"/>
        <v>44</v>
      </c>
      <c r="B48" s="85" t="s">
        <v>78</v>
      </c>
      <c r="C48" s="73">
        <v>3688</v>
      </c>
      <c r="D48" s="74">
        <v>0.36220000000000002</v>
      </c>
      <c r="E48" s="75">
        <v>115.79</v>
      </c>
      <c r="F48" s="75">
        <v>130.92932254352968</v>
      </c>
      <c r="G48" s="75">
        <f t="shared" si="1"/>
        <v>15.139322543529673</v>
      </c>
      <c r="H48" s="75">
        <v>0</v>
      </c>
      <c r="I48" s="75">
        <v>0</v>
      </c>
      <c r="J48" s="75">
        <f t="shared" si="2"/>
        <v>0</v>
      </c>
      <c r="K48" s="75">
        <v>534.9498000000001</v>
      </c>
      <c r="L48" s="75">
        <v>539.46854142032089</v>
      </c>
      <c r="M48" s="75">
        <f t="shared" si="3"/>
        <v>4.5187414203207936</v>
      </c>
      <c r="N48" s="75"/>
      <c r="O48" s="75">
        <v>0</v>
      </c>
      <c r="P48" s="75">
        <f t="shared" si="4"/>
        <v>0</v>
      </c>
      <c r="Q48" s="75"/>
      <c r="R48" s="75">
        <v>0</v>
      </c>
      <c r="S48" s="75">
        <f t="shared" si="5"/>
        <v>0</v>
      </c>
      <c r="T48" s="75"/>
      <c r="U48" s="75">
        <v>0</v>
      </c>
      <c r="V48" s="75">
        <f t="shared" si="6"/>
        <v>0</v>
      </c>
      <c r="W48" s="75">
        <f t="shared" si="7"/>
        <v>534.9498000000001</v>
      </c>
      <c r="X48" s="75">
        <f t="shared" si="7"/>
        <v>539.46854142032089</v>
      </c>
      <c r="Y48" s="75">
        <f t="shared" si="8"/>
        <v>4.5187414203207936</v>
      </c>
      <c r="Z48" s="76">
        <f t="shared" si="0"/>
        <v>4.620000000000001</v>
      </c>
      <c r="AA48" s="76">
        <f t="shared" si="0"/>
        <v>4.1203034655660531</v>
      </c>
      <c r="AC48" s="8"/>
    </row>
    <row r="49" spans="1:29" ht="15" customHeight="1" x14ac:dyDescent="0.25">
      <c r="A49" s="77">
        <f>A48+1</f>
        <v>45</v>
      </c>
      <c r="B49" s="78" t="s">
        <v>79</v>
      </c>
      <c r="C49" s="79">
        <f>SUM(C46:C48)</f>
        <v>7596.2860000000001</v>
      </c>
      <c r="D49" s="80">
        <v>0.36220000000000002</v>
      </c>
      <c r="E49" s="81">
        <f t="shared" ref="E49:Y49" si="13">SUM(E46:E48)</f>
        <v>366.25</v>
      </c>
      <c r="F49" s="81">
        <f t="shared" si="13"/>
        <v>353.09798546585091</v>
      </c>
      <c r="G49" s="81">
        <f t="shared" si="13"/>
        <v>-13.152014534149068</v>
      </c>
      <c r="H49" s="81">
        <f t="shared" si="13"/>
        <v>3.1416666666666666</v>
      </c>
      <c r="I49" s="81">
        <f t="shared" si="13"/>
        <v>0</v>
      </c>
      <c r="J49" s="81">
        <f t="shared" si="13"/>
        <v>-3.1416666666666666</v>
      </c>
      <c r="K49" s="81">
        <f t="shared" si="13"/>
        <v>1621.4495000000002</v>
      </c>
      <c r="L49" s="81">
        <f t="shared" si="13"/>
        <v>1510.6807339590214</v>
      </c>
      <c r="M49" s="81">
        <f t="shared" si="13"/>
        <v>-110.76876604097885</v>
      </c>
      <c r="N49" s="81">
        <f t="shared" si="13"/>
        <v>0</v>
      </c>
      <c r="O49" s="81">
        <f t="shared" si="13"/>
        <v>0</v>
      </c>
      <c r="P49" s="81">
        <f t="shared" si="13"/>
        <v>0</v>
      </c>
      <c r="Q49" s="81">
        <f t="shared" si="13"/>
        <v>0</v>
      </c>
      <c r="R49" s="81">
        <f t="shared" si="13"/>
        <v>0</v>
      </c>
      <c r="S49" s="81">
        <f t="shared" si="13"/>
        <v>0</v>
      </c>
      <c r="T49" s="81">
        <f t="shared" si="13"/>
        <v>0</v>
      </c>
      <c r="U49" s="81">
        <f t="shared" si="13"/>
        <v>4.702584948000001</v>
      </c>
      <c r="V49" s="81">
        <f t="shared" si="13"/>
        <v>4.702584948000001</v>
      </c>
      <c r="W49" s="81">
        <f t="shared" si="13"/>
        <v>1624.5911666666668</v>
      </c>
      <c r="X49" s="81">
        <f t="shared" si="13"/>
        <v>1515.3833189070215</v>
      </c>
      <c r="Y49" s="81">
        <f t="shared" si="13"/>
        <v>-109.20784775964555</v>
      </c>
      <c r="Z49" s="82">
        <f t="shared" si="0"/>
        <v>4.4357437997724691</v>
      </c>
      <c r="AA49" s="82">
        <f t="shared" si="0"/>
        <v>4.2916793107945344</v>
      </c>
      <c r="AC49" s="8"/>
    </row>
    <row r="50" spans="1:29" ht="15" customHeight="1" x14ac:dyDescent="0.25">
      <c r="A50" s="4">
        <v>46</v>
      </c>
      <c r="B50" s="72" t="s">
        <v>80</v>
      </c>
      <c r="C50" s="73"/>
      <c r="D50" s="74"/>
      <c r="E50" s="75">
        <v>79.06</v>
      </c>
      <c r="F50" s="86">
        <v>0</v>
      </c>
      <c r="G50" s="75">
        <f>F50-E50</f>
        <v>-79.06</v>
      </c>
      <c r="H50" s="75">
        <v>0</v>
      </c>
      <c r="I50" s="86">
        <v>0</v>
      </c>
      <c r="J50" s="75">
        <f>I50-H50</f>
        <v>0</v>
      </c>
      <c r="K50" s="75">
        <v>196.85940000000002</v>
      </c>
      <c r="L50" s="86">
        <v>0</v>
      </c>
      <c r="M50" s="75">
        <f>L50-K50</f>
        <v>-196.85940000000002</v>
      </c>
      <c r="N50" s="86"/>
      <c r="O50" s="86">
        <v>0</v>
      </c>
      <c r="P50" s="75">
        <f>O50-N50</f>
        <v>0</v>
      </c>
      <c r="Q50" s="86"/>
      <c r="R50" s="86">
        <v>0</v>
      </c>
      <c r="S50" s="75">
        <f>R50-Q50</f>
        <v>0</v>
      </c>
      <c r="T50" s="86"/>
      <c r="U50" s="86">
        <v>0</v>
      </c>
      <c r="V50" s="75">
        <f>U50-T50</f>
        <v>0</v>
      </c>
      <c r="W50" s="75">
        <f>T50+Q50+N50+K50+H50</f>
        <v>196.85940000000002</v>
      </c>
      <c r="X50" s="75">
        <f>U50+R50+O50+L50+I50</f>
        <v>0</v>
      </c>
      <c r="Y50" s="75">
        <f>X50-W50</f>
        <v>-196.85940000000002</v>
      </c>
      <c r="Z50" s="76">
        <f t="shared" si="0"/>
        <v>2.4900000000000002</v>
      </c>
      <c r="AA50" s="76">
        <f t="shared" si="0"/>
        <v>0</v>
      </c>
      <c r="AC50" s="8"/>
    </row>
    <row r="51" spans="1:29" ht="15" customHeight="1" x14ac:dyDescent="0.25">
      <c r="A51" s="77">
        <v>47</v>
      </c>
      <c r="B51" s="87" t="s">
        <v>77</v>
      </c>
      <c r="C51" s="79"/>
      <c r="D51" s="80"/>
      <c r="E51" s="81">
        <f>SUM(E50)</f>
        <v>79.06</v>
      </c>
      <c r="F51" s="81">
        <f t="shared" ref="F51:V51" si="14">SUM(F50)</f>
        <v>0</v>
      </c>
      <c r="G51" s="81">
        <f t="shared" si="14"/>
        <v>-79.06</v>
      </c>
      <c r="H51" s="81">
        <f t="shared" si="14"/>
        <v>0</v>
      </c>
      <c r="I51" s="81">
        <f t="shared" si="14"/>
        <v>0</v>
      </c>
      <c r="J51" s="81">
        <f t="shared" si="14"/>
        <v>0</v>
      </c>
      <c r="K51" s="81">
        <f t="shared" si="14"/>
        <v>196.85940000000002</v>
      </c>
      <c r="L51" s="81">
        <f t="shared" si="14"/>
        <v>0</v>
      </c>
      <c r="M51" s="81">
        <f t="shared" si="14"/>
        <v>-196.85940000000002</v>
      </c>
      <c r="N51" s="81">
        <f t="shared" si="14"/>
        <v>0</v>
      </c>
      <c r="O51" s="81">
        <f t="shared" si="14"/>
        <v>0</v>
      </c>
      <c r="P51" s="81">
        <f t="shared" si="14"/>
        <v>0</v>
      </c>
      <c r="Q51" s="81">
        <f t="shared" si="14"/>
        <v>0</v>
      </c>
      <c r="R51" s="81">
        <f t="shared" si="14"/>
        <v>0</v>
      </c>
      <c r="S51" s="81">
        <f t="shared" si="14"/>
        <v>0</v>
      </c>
      <c r="T51" s="81">
        <f t="shared" si="14"/>
        <v>0</v>
      </c>
      <c r="U51" s="81">
        <f t="shared" si="14"/>
        <v>0</v>
      </c>
      <c r="V51" s="81">
        <f t="shared" si="14"/>
        <v>0</v>
      </c>
      <c r="W51" s="81">
        <f>SUM(W50)</f>
        <v>196.85940000000002</v>
      </c>
      <c r="X51" s="81">
        <f>SUM(X50)</f>
        <v>0</v>
      </c>
      <c r="Y51" s="81">
        <f>SUM(Y50)</f>
        <v>-196.85940000000002</v>
      </c>
      <c r="Z51" s="81">
        <f>SUM(Z50)</f>
        <v>2.4900000000000002</v>
      </c>
      <c r="AA51" s="81">
        <f>SUM(AA50)</f>
        <v>0</v>
      </c>
      <c r="AC51" s="8"/>
    </row>
    <row r="52" spans="1:29" ht="15" customHeight="1" x14ac:dyDescent="0.25">
      <c r="A52" s="4">
        <v>48</v>
      </c>
      <c r="B52" s="85" t="s">
        <v>81</v>
      </c>
      <c r="C52" s="73">
        <v>1600</v>
      </c>
      <c r="D52" s="74">
        <v>0.36220000000000002</v>
      </c>
      <c r="E52" s="75">
        <v>274.55</v>
      </c>
      <c r="F52" s="75">
        <v>206.25661740000004</v>
      </c>
      <c r="G52" s="75">
        <f t="shared" si="1"/>
        <v>-68.293382599999973</v>
      </c>
      <c r="H52" s="75">
        <v>361.01666666666665</v>
      </c>
      <c r="I52" s="75">
        <v>297.81635712035808</v>
      </c>
      <c r="J52" s="75">
        <f t="shared" si="2"/>
        <v>-63.200309546308574</v>
      </c>
      <c r="K52" s="75">
        <v>1043.29</v>
      </c>
      <c r="L52" s="75">
        <v>752.83665389035809</v>
      </c>
      <c r="M52" s="75">
        <f t="shared" si="3"/>
        <v>-290.45334610964187</v>
      </c>
      <c r="N52" s="75"/>
      <c r="O52" s="75">
        <v>0</v>
      </c>
      <c r="P52" s="75">
        <f t="shared" si="4"/>
        <v>0</v>
      </c>
      <c r="Q52" s="75"/>
      <c r="R52" s="75">
        <v>0</v>
      </c>
      <c r="S52" s="75">
        <f t="shared" si="5"/>
        <v>0</v>
      </c>
      <c r="T52" s="75"/>
      <c r="U52" s="75">
        <v>0</v>
      </c>
      <c r="V52" s="75">
        <f t="shared" si="6"/>
        <v>0</v>
      </c>
      <c r="W52" s="75">
        <f t="shared" si="7"/>
        <v>1404.3066666666666</v>
      </c>
      <c r="X52" s="75">
        <f t="shared" si="7"/>
        <v>1050.6530110107162</v>
      </c>
      <c r="Y52" s="75">
        <f t="shared" si="8"/>
        <v>-353.65365565595039</v>
      </c>
      <c r="Z52" s="76">
        <f t="shared" ref="Z52:AA79" si="15">IFERROR(W52/E52,0)</f>
        <v>5.114939598130273</v>
      </c>
      <c r="AA52" s="76">
        <f t="shared" si="15"/>
        <v>5.0939117699828813</v>
      </c>
      <c r="AC52" s="8"/>
    </row>
    <row r="53" spans="1:29" ht="15" customHeight="1" x14ac:dyDescent="0.25">
      <c r="A53" s="4">
        <f t="shared" si="9"/>
        <v>49</v>
      </c>
      <c r="B53" s="85" t="s">
        <v>82</v>
      </c>
      <c r="C53" s="73">
        <v>800</v>
      </c>
      <c r="D53" s="74">
        <v>0.36220000000000002</v>
      </c>
      <c r="E53" s="75">
        <v>161.6</v>
      </c>
      <c r="F53" s="75">
        <v>143.3290757</v>
      </c>
      <c r="G53" s="75">
        <f t="shared" si="1"/>
        <v>-18.27092429999999</v>
      </c>
      <c r="H53" s="75">
        <v>365.55</v>
      </c>
      <c r="I53" s="75">
        <v>394.12997095960003</v>
      </c>
      <c r="J53" s="75">
        <f t="shared" si="2"/>
        <v>28.579970959600018</v>
      </c>
      <c r="K53" s="75">
        <v>517.12</v>
      </c>
      <c r="L53" s="75">
        <v>444.32013467000007</v>
      </c>
      <c r="M53" s="75">
        <f t="shared" si="3"/>
        <v>-72.799865329999932</v>
      </c>
      <c r="N53" s="75"/>
      <c r="O53" s="75">
        <v>0</v>
      </c>
      <c r="P53" s="75">
        <f t="shared" si="4"/>
        <v>0</v>
      </c>
      <c r="Q53" s="75"/>
      <c r="R53" s="75">
        <v>0</v>
      </c>
      <c r="S53" s="75">
        <f t="shared" si="5"/>
        <v>0</v>
      </c>
      <c r="T53" s="75"/>
      <c r="U53" s="75">
        <v>0</v>
      </c>
      <c r="V53" s="75">
        <f t="shared" si="6"/>
        <v>0</v>
      </c>
      <c r="W53" s="75">
        <f t="shared" si="7"/>
        <v>882.67000000000007</v>
      </c>
      <c r="X53" s="75">
        <f t="shared" si="7"/>
        <v>838.4501056296001</v>
      </c>
      <c r="Y53" s="75">
        <f t="shared" si="8"/>
        <v>-44.21989437039997</v>
      </c>
      <c r="Z53" s="76">
        <f t="shared" si="15"/>
        <v>5.4620668316831686</v>
      </c>
      <c r="AA53" s="76">
        <f t="shared" si="15"/>
        <v>5.8498256654117258</v>
      </c>
      <c r="AC53" s="8"/>
    </row>
    <row r="54" spans="1:29" ht="15" customHeight="1" x14ac:dyDescent="0.25">
      <c r="A54" s="4">
        <f t="shared" si="9"/>
        <v>50</v>
      </c>
      <c r="B54" s="85" t="s">
        <v>83</v>
      </c>
      <c r="C54" s="73">
        <v>216</v>
      </c>
      <c r="D54" s="74">
        <v>0.36220000000000002</v>
      </c>
      <c r="E54" s="75">
        <v>0</v>
      </c>
      <c r="F54" s="75">
        <v>0</v>
      </c>
      <c r="G54" s="75">
        <f t="shared" si="1"/>
        <v>0</v>
      </c>
      <c r="H54" s="75">
        <v>4.5583333333333336</v>
      </c>
      <c r="I54" s="75">
        <v>2.8657297426000006</v>
      </c>
      <c r="J54" s="75">
        <f t="shared" si="2"/>
        <v>-1.692603590733333</v>
      </c>
      <c r="K54" s="75">
        <v>0</v>
      </c>
      <c r="L54" s="75">
        <v>0</v>
      </c>
      <c r="M54" s="75">
        <f t="shared" si="3"/>
        <v>0</v>
      </c>
      <c r="N54" s="75"/>
      <c r="O54" s="75">
        <v>0</v>
      </c>
      <c r="P54" s="75">
        <f t="shared" si="4"/>
        <v>0</v>
      </c>
      <c r="Q54" s="75"/>
      <c r="R54" s="75">
        <v>0</v>
      </c>
      <c r="S54" s="75">
        <f t="shared" si="5"/>
        <v>0</v>
      </c>
      <c r="T54" s="75"/>
      <c r="U54" s="75">
        <v>0</v>
      </c>
      <c r="V54" s="75">
        <f t="shared" si="6"/>
        <v>0</v>
      </c>
      <c r="W54" s="75">
        <f t="shared" si="7"/>
        <v>4.5583333333333336</v>
      </c>
      <c r="X54" s="75">
        <f t="shared" si="7"/>
        <v>2.8657297426000006</v>
      </c>
      <c r="Y54" s="75">
        <f t="shared" si="8"/>
        <v>-1.692603590733333</v>
      </c>
      <c r="Z54" s="76">
        <f t="shared" si="15"/>
        <v>0</v>
      </c>
      <c r="AA54" s="76">
        <f t="shared" si="15"/>
        <v>0</v>
      </c>
      <c r="AC54" s="8"/>
    </row>
    <row r="55" spans="1:29" ht="15" customHeight="1" x14ac:dyDescent="0.2">
      <c r="A55" s="4">
        <v>51</v>
      </c>
      <c r="B55" s="88" t="s">
        <v>84</v>
      </c>
      <c r="C55" s="73"/>
      <c r="D55" s="74">
        <v>0.36220000000000002</v>
      </c>
      <c r="E55" s="75">
        <v>0</v>
      </c>
      <c r="F55" s="75">
        <v>0.61680197980000007</v>
      </c>
      <c r="G55" s="75">
        <f t="shared" si="1"/>
        <v>0.61680197980000007</v>
      </c>
      <c r="H55" s="75">
        <v>0</v>
      </c>
      <c r="I55" s="75">
        <v>0</v>
      </c>
      <c r="J55" s="75">
        <f t="shared" si="2"/>
        <v>0</v>
      </c>
      <c r="K55" s="75">
        <v>0</v>
      </c>
      <c r="L55" s="75">
        <v>4.7987194720000002</v>
      </c>
      <c r="M55" s="75">
        <f t="shared" si="3"/>
        <v>4.7987194720000002</v>
      </c>
      <c r="N55" s="75"/>
      <c r="O55" s="75">
        <v>0</v>
      </c>
      <c r="P55" s="75">
        <f t="shared" si="4"/>
        <v>0</v>
      </c>
      <c r="Q55" s="75"/>
      <c r="R55" s="75">
        <v>0</v>
      </c>
      <c r="S55" s="75">
        <f t="shared" si="5"/>
        <v>0</v>
      </c>
      <c r="T55" s="75"/>
      <c r="U55" s="75">
        <v>0</v>
      </c>
      <c r="V55" s="75">
        <f t="shared" si="6"/>
        <v>0</v>
      </c>
      <c r="W55" s="75">
        <f>T55+Q55+N55+K55+H55</f>
        <v>0</v>
      </c>
      <c r="X55" s="75">
        <f>U55+R55+O55+L55+I55</f>
        <v>4.7987194720000002</v>
      </c>
      <c r="Y55" s="75">
        <f>X55-W55</f>
        <v>4.7987194720000002</v>
      </c>
      <c r="Z55" s="76">
        <f t="shared" si="15"/>
        <v>0</v>
      </c>
      <c r="AA55" s="76">
        <f t="shared" si="15"/>
        <v>7.7800001121202618</v>
      </c>
      <c r="AC55" s="8"/>
    </row>
    <row r="56" spans="1:29" ht="15" customHeight="1" x14ac:dyDescent="0.25">
      <c r="A56" s="77">
        <v>52</v>
      </c>
      <c r="B56" s="78" t="s">
        <v>85</v>
      </c>
      <c r="C56" s="79">
        <f>SUM(C52:C54)</f>
        <v>2616</v>
      </c>
      <c r="D56" s="80">
        <v>0.36220000000000002</v>
      </c>
      <c r="E56" s="81">
        <f>SUM(E52:E55)</f>
        <v>436.15</v>
      </c>
      <c r="F56" s="81">
        <f t="shared" ref="F56:V56" si="16">SUM(F52:F55)</f>
        <v>350.20249507980009</v>
      </c>
      <c r="G56" s="81">
        <f t="shared" si="16"/>
        <v>-85.947504920199961</v>
      </c>
      <c r="H56" s="81">
        <f t="shared" si="16"/>
        <v>731.12499999999989</v>
      </c>
      <c r="I56" s="81">
        <f t="shared" si="16"/>
        <v>694.81205782255813</v>
      </c>
      <c r="J56" s="81">
        <f t="shared" si="16"/>
        <v>-36.31294217744189</v>
      </c>
      <c r="K56" s="81">
        <f t="shared" si="16"/>
        <v>1560.4099999999999</v>
      </c>
      <c r="L56" s="81">
        <f t="shared" si="16"/>
        <v>1201.955508032358</v>
      </c>
      <c r="M56" s="81">
        <f t="shared" si="16"/>
        <v>-358.45449196764179</v>
      </c>
      <c r="N56" s="81">
        <f t="shared" si="16"/>
        <v>0</v>
      </c>
      <c r="O56" s="81">
        <f t="shared" si="16"/>
        <v>0</v>
      </c>
      <c r="P56" s="81">
        <f t="shared" si="16"/>
        <v>0</v>
      </c>
      <c r="Q56" s="81">
        <f t="shared" si="16"/>
        <v>0</v>
      </c>
      <c r="R56" s="81">
        <f t="shared" si="16"/>
        <v>0</v>
      </c>
      <c r="S56" s="81">
        <f t="shared" si="16"/>
        <v>0</v>
      </c>
      <c r="T56" s="81">
        <f t="shared" si="16"/>
        <v>0</v>
      </c>
      <c r="U56" s="81">
        <f t="shared" si="16"/>
        <v>0</v>
      </c>
      <c r="V56" s="81">
        <f t="shared" si="16"/>
        <v>0</v>
      </c>
      <c r="W56" s="81">
        <f>SUM(W52:W55)</f>
        <v>2291.5349999999999</v>
      </c>
      <c r="X56" s="81">
        <f>SUM(X52:X55)</f>
        <v>1896.7675658549163</v>
      </c>
      <c r="Y56" s="81">
        <f>SUM(Y52:Y55)</f>
        <v>-394.76743414508366</v>
      </c>
      <c r="Z56" s="82">
        <f t="shared" si="15"/>
        <v>5.2540066490886161</v>
      </c>
      <c r="AA56" s="82">
        <f t="shared" si="15"/>
        <v>5.4162023186690966</v>
      </c>
      <c r="AC56" s="8"/>
    </row>
    <row r="57" spans="1:29" ht="15" customHeight="1" x14ac:dyDescent="0.2">
      <c r="A57" s="4">
        <v>53</v>
      </c>
      <c r="B57" s="88" t="s">
        <v>170</v>
      </c>
      <c r="C57" s="73">
        <v>230.55</v>
      </c>
      <c r="D57" s="74">
        <v>0.36220000000000002</v>
      </c>
      <c r="E57" s="75">
        <v>55.9</v>
      </c>
      <c r="F57" s="75">
        <v>51.693488748600004</v>
      </c>
      <c r="G57" s="75">
        <f t="shared" si="1"/>
        <v>-4.2065112513999949</v>
      </c>
      <c r="H57" s="75">
        <v>81.216666666666669</v>
      </c>
      <c r="I57" s="75">
        <v>81.982883142600016</v>
      </c>
      <c r="J57" s="75">
        <f t="shared" si="2"/>
        <v>0.76621647593334785</v>
      </c>
      <c r="K57" s="75">
        <v>143.10400000000001</v>
      </c>
      <c r="L57" s="75">
        <v>147.20082238500001</v>
      </c>
      <c r="M57" s="75">
        <f t="shared" si="3"/>
        <v>4.0968223849999958</v>
      </c>
      <c r="N57" s="75"/>
      <c r="O57" s="75">
        <v>0</v>
      </c>
      <c r="P57" s="75">
        <f t="shared" si="4"/>
        <v>0</v>
      </c>
      <c r="Q57" s="75"/>
      <c r="R57" s="75">
        <v>0</v>
      </c>
      <c r="S57" s="75">
        <f t="shared" si="5"/>
        <v>0</v>
      </c>
      <c r="T57" s="75"/>
      <c r="U57" s="75">
        <v>4.5848652996000006</v>
      </c>
      <c r="V57" s="75">
        <f t="shared" si="6"/>
        <v>4.5848652996000006</v>
      </c>
      <c r="W57" s="75">
        <f t="shared" si="7"/>
        <v>224.32066666666668</v>
      </c>
      <c r="X57" s="75">
        <f t="shared" si="7"/>
        <v>233.76857082720005</v>
      </c>
      <c r="Y57" s="75">
        <f t="shared" si="8"/>
        <v>9.4479041605333691</v>
      </c>
      <c r="Z57" s="76">
        <f t="shared" si="15"/>
        <v>4.0128920691711389</v>
      </c>
      <c r="AA57" s="76">
        <f t="shared" si="15"/>
        <v>4.5222053393239223</v>
      </c>
      <c r="AC57" s="8"/>
    </row>
    <row r="58" spans="1:29" ht="15" customHeight="1" x14ac:dyDescent="0.2">
      <c r="A58" s="4">
        <v>54</v>
      </c>
      <c r="B58" s="88" t="s">
        <v>171</v>
      </c>
      <c r="C58" s="73">
        <v>500</v>
      </c>
      <c r="D58" s="74">
        <v>0.36220000000000002</v>
      </c>
      <c r="E58" s="75">
        <v>115.15</v>
      </c>
      <c r="F58" s="75">
        <v>133.49153634480001</v>
      </c>
      <c r="G58" s="75">
        <f>F58-E58</f>
        <v>18.341536344800005</v>
      </c>
      <c r="H58" s="75">
        <v>199.2</v>
      </c>
      <c r="I58" s="75">
        <v>220.61442266680001</v>
      </c>
      <c r="J58" s="75">
        <f>I58-H58</f>
        <v>21.414422666800021</v>
      </c>
      <c r="K58" s="75">
        <v>286.72350000000006</v>
      </c>
      <c r="L58" s="75">
        <v>312.37019583060004</v>
      </c>
      <c r="M58" s="75">
        <f>L58-K58</f>
        <v>25.646695830599981</v>
      </c>
      <c r="N58" s="75"/>
      <c r="O58" s="75">
        <v>0</v>
      </c>
      <c r="P58" s="75">
        <f>O58-N58</f>
        <v>0</v>
      </c>
      <c r="Q58" s="75"/>
      <c r="R58" s="75">
        <v>0</v>
      </c>
      <c r="S58" s="75">
        <f>R58-Q58</f>
        <v>0</v>
      </c>
      <c r="T58" s="75"/>
      <c r="U58" s="75">
        <v>0</v>
      </c>
      <c r="V58" s="75">
        <f>U58-T58</f>
        <v>0</v>
      </c>
      <c r="W58" s="75">
        <f t="shared" si="7"/>
        <v>485.92350000000005</v>
      </c>
      <c r="X58" s="75">
        <f>U58+R58+O58+L58+I58</f>
        <v>532.98461849740011</v>
      </c>
      <c r="Y58" s="75">
        <f>X58-W58</f>
        <v>47.061118497400059</v>
      </c>
      <c r="Z58" s="76">
        <f t="shared" si="15"/>
        <v>4.2199174989144597</v>
      </c>
      <c r="AA58" s="76">
        <f t="shared" si="15"/>
        <v>3.9926472725636724</v>
      </c>
      <c r="AC58" s="8"/>
    </row>
    <row r="59" spans="1:29" ht="15" customHeight="1" x14ac:dyDescent="0.2">
      <c r="A59" s="4">
        <v>55</v>
      </c>
      <c r="B59" s="88" t="s">
        <v>86</v>
      </c>
      <c r="C59" s="73">
        <v>625</v>
      </c>
      <c r="D59" s="74">
        <v>0.36220000000000002</v>
      </c>
      <c r="E59" s="75">
        <v>143.94</v>
      </c>
      <c r="F59" s="75">
        <v>108.32594226360001</v>
      </c>
      <c r="G59" s="75">
        <f>F59-E59</f>
        <v>-35.614057736399985</v>
      </c>
      <c r="H59" s="75">
        <v>236.57499999999999</v>
      </c>
      <c r="I59" s="75">
        <v>190.84562080960004</v>
      </c>
      <c r="J59" s="75">
        <f>I59-H59</f>
        <v>-45.729379190399953</v>
      </c>
      <c r="K59" s="75">
        <v>368.4864</v>
      </c>
      <c r="L59" s="75">
        <v>277.31441162620001</v>
      </c>
      <c r="M59" s="75">
        <f>L59-K59</f>
        <v>-91.171988373799991</v>
      </c>
      <c r="N59" s="75"/>
      <c r="O59" s="75">
        <v>0</v>
      </c>
      <c r="P59" s="75">
        <f>O59-N59</f>
        <v>0</v>
      </c>
      <c r="Q59" s="75"/>
      <c r="R59" s="75">
        <v>0</v>
      </c>
      <c r="S59" s="75">
        <f>R59-Q59</f>
        <v>0</v>
      </c>
      <c r="T59" s="75"/>
      <c r="U59" s="75">
        <v>3.9433027824000004</v>
      </c>
      <c r="V59" s="75">
        <f>U59-T59</f>
        <v>3.9433027824000004</v>
      </c>
      <c r="W59" s="75">
        <f t="shared" si="7"/>
        <v>605.06140000000005</v>
      </c>
      <c r="X59" s="75">
        <f>U59+R59+O59+L59+I59</f>
        <v>472.10333521820007</v>
      </c>
      <c r="Y59" s="75">
        <f>X59-W59</f>
        <v>-132.95806478179998</v>
      </c>
      <c r="Z59" s="76">
        <f t="shared" si="15"/>
        <v>4.2035667639294152</v>
      </c>
      <c r="AA59" s="76">
        <f t="shared" si="15"/>
        <v>4.3581742780449142</v>
      </c>
      <c r="AC59" s="8"/>
    </row>
    <row r="60" spans="1:29" ht="15" customHeight="1" x14ac:dyDescent="0.2">
      <c r="A60" s="4">
        <v>56</v>
      </c>
      <c r="B60" s="88" t="s">
        <v>87</v>
      </c>
      <c r="C60" s="73">
        <v>125</v>
      </c>
      <c r="D60" s="74">
        <v>0.36220000000000002</v>
      </c>
      <c r="E60" s="75">
        <v>0</v>
      </c>
      <c r="F60" s="75">
        <v>25.225413252800003</v>
      </c>
      <c r="G60" s="75">
        <f>F60-E60</f>
        <v>25.225413252800003</v>
      </c>
      <c r="H60" s="75">
        <v>0</v>
      </c>
      <c r="I60" s="75">
        <v>54.024667200000003</v>
      </c>
      <c r="J60" s="75">
        <f>I60-H60</f>
        <v>54.024667200000003</v>
      </c>
      <c r="K60" s="75">
        <v>0</v>
      </c>
      <c r="L60" s="75">
        <v>59.027467180600013</v>
      </c>
      <c r="M60" s="75">
        <f>L60-K60</f>
        <v>59.027467180600013</v>
      </c>
      <c r="N60" s="75"/>
      <c r="O60" s="75">
        <v>0</v>
      </c>
      <c r="P60" s="75">
        <f>O60-N60</f>
        <v>0</v>
      </c>
      <c r="Q60" s="75"/>
      <c r="R60" s="75">
        <v>0</v>
      </c>
      <c r="S60" s="75">
        <f>R60-Q60</f>
        <v>0</v>
      </c>
      <c r="T60" s="75"/>
      <c r="U60" s="75">
        <v>0</v>
      </c>
      <c r="V60" s="75">
        <f>U60-T60</f>
        <v>0</v>
      </c>
      <c r="W60" s="75">
        <f t="shared" si="7"/>
        <v>0</v>
      </c>
      <c r="X60" s="75">
        <f>U60+R60+O60+L60+I60</f>
        <v>113.05213438060002</v>
      </c>
      <c r="Y60" s="75">
        <f>X60-W60</f>
        <v>113.05213438060002</v>
      </c>
      <c r="Z60" s="76">
        <f t="shared" si="15"/>
        <v>0</v>
      </c>
      <c r="AA60" s="76">
        <f t="shared" si="15"/>
        <v>4.4816762067535727</v>
      </c>
      <c r="AC60" s="8"/>
    </row>
    <row r="61" spans="1:29" ht="15" customHeight="1" x14ac:dyDescent="0.25">
      <c r="A61" s="89">
        <v>57</v>
      </c>
      <c r="B61" s="85" t="s">
        <v>88</v>
      </c>
      <c r="C61" s="73">
        <v>1040</v>
      </c>
      <c r="D61" s="74">
        <v>0.36220000000000002</v>
      </c>
      <c r="E61" s="75">
        <v>167.73</v>
      </c>
      <c r="F61" s="75">
        <v>90.656600400000002</v>
      </c>
      <c r="G61" s="75">
        <f t="shared" si="1"/>
        <v>-77.073399599999988</v>
      </c>
      <c r="H61" s="75">
        <v>256.86666666666667</v>
      </c>
      <c r="I61" s="75">
        <v>266.41035420200001</v>
      </c>
      <c r="J61" s="75">
        <f t="shared" si="2"/>
        <v>9.5436875353333335</v>
      </c>
      <c r="K61" s="75">
        <v>583.70039999999995</v>
      </c>
      <c r="L61" s="75">
        <v>1191.0336095204423</v>
      </c>
      <c r="M61" s="75">
        <f t="shared" si="3"/>
        <v>607.33320952044232</v>
      </c>
      <c r="N61" s="75"/>
      <c r="O61" s="75">
        <v>0</v>
      </c>
      <c r="P61" s="75">
        <f t="shared" si="4"/>
        <v>0</v>
      </c>
      <c r="Q61" s="75"/>
      <c r="R61" s="75">
        <v>0</v>
      </c>
      <c r="S61" s="75">
        <f t="shared" si="5"/>
        <v>0</v>
      </c>
      <c r="T61" s="75"/>
      <c r="U61" s="75">
        <v>0</v>
      </c>
      <c r="V61" s="75">
        <f t="shared" si="6"/>
        <v>0</v>
      </c>
      <c r="W61" s="75">
        <f t="shared" si="7"/>
        <v>840.56706666666662</v>
      </c>
      <c r="X61" s="75">
        <f>U61+R61+O61+L61+I61</f>
        <v>1457.4439637224423</v>
      </c>
      <c r="Y61" s="75">
        <f>X61-W61</f>
        <v>616.87689705577566</v>
      </c>
      <c r="Z61" s="76">
        <f t="shared" si="15"/>
        <v>5.0114294799181227</v>
      </c>
      <c r="AA61" s="76">
        <f t="shared" si="15"/>
        <v>16.07653449712242</v>
      </c>
      <c r="AC61" s="8"/>
    </row>
    <row r="62" spans="1:29" ht="15" customHeight="1" x14ac:dyDescent="0.25">
      <c r="A62" s="90">
        <v>58</v>
      </c>
      <c r="B62" s="78" t="s">
        <v>89</v>
      </c>
      <c r="C62" s="79">
        <f>SUM(C57:C61)</f>
        <v>2520.5500000000002</v>
      </c>
      <c r="D62" s="80">
        <v>0.36220000000000002</v>
      </c>
      <c r="E62" s="81">
        <f>SUM(E57:E61)</f>
        <v>482.72</v>
      </c>
      <c r="F62" s="81">
        <f t="shared" ref="F62:Y62" si="17">SUM(F57:F61)</f>
        <v>409.39298100980005</v>
      </c>
      <c r="G62" s="81">
        <f t="shared" si="17"/>
        <v>-73.32701899019996</v>
      </c>
      <c r="H62" s="81">
        <f t="shared" si="17"/>
        <v>773.85833333333323</v>
      </c>
      <c r="I62" s="81">
        <f t="shared" si="17"/>
        <v>813.87794802100007</v>
      </c>
      <c r="J62" s="81">
        <f t="shared" si="17"/>
        <v>40.019614687666753</v>
      </c>
      <c r="K62" s="81">
        <f t="shared" si="17"/>
        <v>1382.0143</v>
      </c>
      <c r="L62" s="81">
        <f t="shared" si="17"/>
        <v>1986.9465065428424</v>
      </c>
      <c r="M62" s="81">
        <f t="shared" si="17"/>
        <v>604.93220654284232</v>
      </c>
      <c r="N62" s="81">
        <f t="shared" si="17"/>
        <v>0</v>
      </c>
      <c r="O62" s="81">
        <f t="shared" si="17"/>
        <v>0</v>
      </c>
      <c r="P62" s="81">
        <f t="shared" si="17"/>
        <v>0</v>
      </c>
      <c r="Q62" s="81">
        <f t="shared" si="17"/>
        <v>0</v>
      </c>
      <c r="R62" s="81">
        <f t="shared" si="17"/>
        <v>0</v>
      </c>
      <c r="S62" s="81">
        <f t="shared" si="17"/>
        <v>0</v>
      </c>
      <c r="T62" s="81">
        <f t="shared" si="17"/>
        <v>0</v>
      </c>
      <c r="U62" s="81">
        <f t="shared" si="17"/>
        <v>8.5281680820000005</v>
      </c>
      <c r="V62" s="81">
        <f t="shared" si="17"/>
        <v>8.5281680820000005</v>
      </c>
      <c r="W62" s="81">
        <f t="shared" si="17"/>
        <v>2155.8726333333334</v>
      </c>
      <c r="X62" s="81">
        <f t="shared" si="17"/>
        <v>2809.3526226458425</v>
      </c>
      <c r="Y62" s="81">
        <f t="shared" si="17"/>
        <v>653.47998931250913</v>
      </c>
      <c r="Z62" s="82">
        <f t="shared" si="15"/>
        <v>4.466093456524141</v>
      </c>
      <c r="AA62" s="82">
        <f t="shared" si="15"/>
        <v>6.8622393469383693</v>
      </c>
      <c r="AC62" s="8"/>
    </row>
    <row r="63" spans="1:29" ht="15" customHeight="1" x14ac:dyDescent="0.25">
      <c r="A63" s="4">
        <f t="shared" si="9"/>
        <v>59</v>
      </c>
      <c r="B63" s="85" t="s">
        <v>90</v>
      </c>
      <c r="C63" s="73"/>
      <c r="D63" s="4"/>
      <c r="E63" s="75">
        <v>0</v>
      </c>
      <c r="F63" s="75">
        <v>-8.5070232523368006</v>
      </c>
      <c r="G63" s="75">
        <f t="shared" si="1"/>
        <v>-8.5070232523368006</v>
      </c>
      <c r="H63" s="75">
        <v>0</v>
      </c>
      <c r="I63" s="75">
        <v>0</v>
      </c>
      <c r="J63" s="75">
        <f t="shared" si="2"/>
        <v>0</v>
      </c>
      <c r="K63" s="75">
        <v>0</v>
      </c>
      <c r="L63" s="75">
        <v>29.750280343600004</v>
      </c>
      <c r="M63" s="75">
        <f t="shared" si="3"/>
        <v>29.750280343600004</v>
      </c>
      <c r="N63" s="75"/>
      <c r="O63" s="75">
        <v>0</v>
      </c>
      <c r="P63" s="75">
        <f t="shared" si="4"/>
        <v>0</v>
      </c>
      <c r="Q63" s="75"/>
      <c r="R63" s="75">
        <v>0</v>
      </c>
      <c r="S63" s="75">
        <f t="shared" si="5"/>
        <v>0</v>
      </c>
      <c r="T63" s="75"/>
      <c r="U63" s="75">
        <v>0</v>
      </c>
      <c r="V63" s="75">
        <f t="shared" si="6"/>
        <v>0</v>
      </c>
      <c r="W63" s="75">
        <f t="shared" si="7"/>
        <v>0</v>
      </c>
      <c r="X63" s="75">
        <f t="shared" si="7"/>
        <v>29.750280343600004</v>
      </c>
      <c r="Y63" s="75">
        <f t="shared" si="8"/>
        <v>29.750280343600004</v>
      </c>
      <c r="Z63" s="76">
        <f t="shared" si="15"/>
        <v>0</v>
      </c>
      <c r="AA63" s="76">
        <f t="shared" si="15"/>
        <v>-3.4971434144637934</v>
      </c>
      <c r="AC63" s="8"/>
    </row>
    <row r="64" spans="1:29" ht="15" customHeight="1" x14ac:dyDescent="0.25">
      <c r="A64" s="4">
        <f t="shared" si="9"/>
        <v>60</v>
      </c>
      <c r="B64" s="85" t="s">
        <v>91</v>
      </c>
      <c r="C64" s="73"/>
      <c r="D64" s="4"/>
      <c r="E64" s="75">
        <v>277.92</v>
      </c>
      <c r="F64" s="75">
        <v>64.105091647999998</v>
      </c>
      <c r="G64" s="75">
        <f t="shared" si="1"/>
        <v>-213.81490835200003</v>
      </c>
      <c r="H64" s="75">
        <v>0</v>
      </c>
      <c r="I64" s="75">
        <v>0</v>
      </c>
      <c r="J64" s="75">
        <f t="shared" si="2"/>
        <v>0</v>
      </c>
      <c r="K64" s="75">
        <v>1617.4944000000003</v>
      </c>
      <c r="L64" s="75">
        <v>318.60441863214965</v>
      </c>
      <c r="M64" s="75">
        <f t="shared" si="3"/>
        <v>-1298.8899813678506</v>
      </c>
      <c r="N64" s="75"/>
      <c r="O64" s="75">
        <v>0</v>
      </c>
      <c r="P64" s="75">
        <f t="shared" si="4"/>
        <v>0</v>
      </c>
      <c r="Q64" s="75"/>
      <c r="R64" s="75">
        <v>0</v>
      </c>
      <c r="S64" s="75">
        <f t="shared" si="5"/>
        <v>0</v>
      </c>
      <c r="T64" s="75"/>
      <c r="U64" s="75">
        <v>0</v>
      </c>
      <c r="V64" s="75">
        <f t="shared" si="6"/>
        <v>0</v>
      </c>
      <c r="W64" s="75">
        <f t="shared" si="7"/>
        <v>1617.4944000000003</v>
      </c>
      <c r="X64" s="75">
        <f t="shared" si="7"/>
        <v>318.60441863214965</v>
      </c>
      <c r="Y64" s="75">
        <f t="shared" si="8"/>
        <v>-1298.8899813678506</v>
      </c>
      <c r="Z64" s="76">
        <f t="shared" si="15"/>
        <v>5.82</v>
      </c>
      <c r="AA64" s="76">
        <f t="shared" si="15"/>
        <v>4.9700329637090492</v>
      </c>
      <c r="AC64" s="8"/>
    </row>
    <row r="65" spans="1:29" ht="15" customHeight="1" x14ac:dyDescent="0.25">
      <c r="A65" s="4">
        <f t="shared" si="9"/>
        <v>61</v>
      </c>
      <c r="B65" s="85" t="s">
        <v>92</v>
      </c>
      <c r="C65" s="73"/>
      <c r="D65" s="4"/>
      <c r="E65" s="75">
        <v>0</v>
      </c>
      <c r="F65" s="75">
        <v>-17.687715076</v>
      </c>
      <c r="G65" s="75">
        <f t="shared" si="1"/>
        <v>-17.687715076</v>
      </c>
      <c r="H65" s="75">
        <v>0</v>
      </c>
      <c r="I65" s="75">
        <v>0</v>
      </c>
      <c r="J65" s="75">
        <f t="shared" si="2"/>
        <v>0</v>
      </c>
      <c r="K65" s="75">
        <v>0</v>
      </c>
      <c r="L65" s="75">
        <v>-39.308858984430017</v>
      </c>
      <c r="M65" s="75">
        <f t="shared" si="3"/>
        <v>-39.308858984430017</v>
      </c>
      <c r="N65" s="75"/>
      <c r="O65" s="75"/>
      <c r="P65" s="75">
        <f t="shared" si="4"/>
        <v>0</v>
      </c>
      <c r="Q65" s="75"/>
      <c r="R65" s="75"/>
      <c r="S65" s="75">
        <f t="shared" si="5"/>
        <v>0</v>
      </c>
      <c r="T65" s="75"/>
      <c r="U65" s="75"/>
      <c r="V65" s="75">
        <f t="shared" si="6"/>
        <v>0</v>
      </c>
      <c r="W65" s="75">
        <f t="shared" si="7"/>
        <v>0</v>
      </c>
      <c r="X65" s="75">
        <f t="shared" si="7"/>
        <v>-39.308858984430017</v>
      </c>
      <c r="Y65" s="75">
        <f t="shared" si="8"/>
        <v>-39.308858984430017</v>
      </c>
      <c r="Z65" s="76">
        <f t="shared" si="15"/>
        <v>0</v>
      </c>
      <c r="AA65" s="76">
        <f t="shared" si="15"/>
        <v>2.2223819648569072</v>
      </c>
      <c r="AC65" s="8"/>
    </row>
    <row r="66" spans="1:29" ht="15" customHeight="1" x14ac:dyDescent="0.25">
      <c r="A66" s="4">
        <f t="shared" si="9"/>
        <v>62</v>
      </c>
      <c r="B66" s="85" t="s">
        <v>93</v>
      </c>
      <c r="C66" s="73"/>
      <c r="D66" s="4"/>
      <c r="E66" s="75">
        <v>0</v>
      </c>
      <c r="F66" s="75"/>
      <c r="G66" s="75">
        <f t="shared" si="1"/>
        <v>0</v>
      </c>
      <c r="H66" s="75">
        <v>0</v>
      </c>
      <c r="I66" s="75"/>
      <c r="J66" s="75">
        <f t="shared" si="2"/>
        <v>0</v>
      </c>
      <c r="K66" s="75">
        <v>0</v>
      </c>
      <c r="L66" s="75"/>
      <c r="M66" s="75">
        <f t="shared" si="3"/>
        <v>0</v>
      </c>
      <c r="N66" s="75"/>
      <c r="O66" s="75"/>
      <c r="P66" s="75">
        <f t="shared" si="4"/>
        <v>0</v>
      </c>
      <c r="Q66" s="75"/>
      <c r="R66" s="75"/>
      <c r="S66" s="75">
        <f t="shared" si="5"/>
        <v>0</v>
      </c>
      <c r="T66" s="75"/>
      <c r="U66" s="75"/>
      <c r="V66" s="75">
        <f t="shared" si="6"/>
        <v>0</v>
      </c>
      <c r="W66" s="75">
        <f t="shared" si="7"/>
        <v>0</v>
      </c>
      <c r="X66" s="75">
        <f t="shared" si="7"/>
        <v>0</v>
      </c>
      <c r="Y66" s="75">
        <f t="shared" si="8"/>
        <v>0</v>
      </c>
      <c r="Z66" s="76">
        <f t="shared" si="15"/>
        <v>0</v>
      </c>
      <c r="AA66" s="76">
        <f t="shared" si="15"/>
        <v>0</v>
      </c>
      <c r="AC66" s="8"/>
    </row>
    <row r="67" spans="1:29" ht="15" customHeight="1" x14ac:dyDescent="0.25">
      <c r="A67" s="4">
        <f t="shared" si="9"/>
        <v>63</v>
      </c>
      <c r="B67" s="85" t="s">
        <v>94</v>
      </c>
      <c r="C67" s="73"/>
      <c r="D67" s="4"/>
      <c r="E67" s="75">
        <v>0</v>
      </c>
      <c r="F67" s="75"/>
      <c r="G67" s="75">
        <f t="shared" si="1"/>
        <v>0</v>
      </c>
      <c r="H67" s="75">
        <v>0</v>
      </c>
      <c r="I67" s="75"/>
      <c r="J67" s="75">
        <f t="shared" si="2"/>
        <v>0</v>
      </c>
      <c r="K67" s="75">
        <v>0</v>
      </c>
      <c r="L67" s="75"/>
      <c r="M67" s="75">
        <f t="shared" si="3"/>
        <v>0</v>
      </c>
      <c r="N67" s="75"/>
      <c r="O67" s="75"/>
      <c r="P67" s="75">
        <f t="shared" si="4"/>
        <v>0</v>
      </c>
      <c r="Q67" s="75"/>
      <c r="R67" s="75"/>
      <c r="S67" s="75">
        <f t="shared" si="5"/>
        <v>0</v>
      </c>
      <c r="T67" s="75"/>
      <c r="U67" s="75"/>
      <c r="V67" s="75">
        <f t="shared" si="6"/>
        <v>0</v>
      </c>
      <c r="W67" s="75">
        <f t="shared" si="7"/>
        <v>0</v>
      </c>
      <c r="X67" s="75">
        <f t="shared" si="7"/>
        <v>0</v>
      </c>
      <c r="Y67" s="75">
        <f t="shared" si="8"/>
        <v>0</v>
      </c>
      <c r="Z67" s="76">
        <f t="shared" si="15"/>
        <v>0</v>
      </c>
      <c r="AA67" s="76">
        <f t="shared" si="15"/>
        <v>0</v>
      </c>
      <c r="AC67" s="8"/>
    </row>
    <row r="68" spans="1:29" ht="15" customHeight="1" x14ac:dyDescent="0.25">
      <c r="A68" s="4">
        <v>64</v>
      </c>
      <c r="B68" s="91" t="s">
        <v>95</v>
      </c>
      <c r="C68" s="73"/>
      <c r="D68" s="4"/>
      <c r="E68" s="75">
        <v>0</v>
      </c>
      <c r="F68" s="75"/>
      <c r="G68" s="75">
        <f t="shared" si="1"/>
        <v>0</v>
      </c>
      <c r="H68" s="75">
        <v>0</v>
      </c>
      <c r="I68" s="75"/>
      <c r="J68" s="75">
        <f t="shared" si="2"/>
        <v>0</v>
      </c>
      <c r="K68" s="75">
        <v>0</v>
      </c>
      <c r="L68" s="75"/>
      <c r="M68" s="75">
        <f t="shared" si="3"/>
        <v>0</v>
      </c>
      <c r="N68" s="75"/>
      <c r="O68" s="75"/>
      <c r="P68" s="75">
        <f t="shared" si="4"/>
        <v>0</v>
      </c>
      <c r="Q68" s="75"/>
      <c r="R68" s="75"/>
      <c r="S68" s="75">
        <f t="shared" si="5"/>
        <v>0</v>
      </c>
      <c r="T68" s="75"/>
      <c r="U68" s="75"/>
      <c r="V68" s="75">
        <f t="shared" si="6"/>
        <v>0</v>
      </c>
      <c r="W68" s="75">
        <f t="shared" si="7"/>
        <v>0</v>
      </c>
      <c r="X68" s="75">
        <f t="shared" si="7"/>
        <v>0</v>
      </c>
      <c r="Y68" s="75">
        <f t="shared" si="8"/>
        <v>0</v>
      </c>
      <c r="Z68" s="76">
        <f t="shared" si="15"/>
        <v>0</v>
      </c>
      <c r="AA68" s="76">
        <f t="shared" si="15"/>
        <v>0</v>
      </c>
      <c r="AC68" s="8"/>
    </row>
    <row r="69" spans="1:29" ht="15" customHeight="1" x14ac:dyDescent="0.25">
      <c r="A69" s="4">
        <v>65</v>
      </c>
      <c r="B69" s="91" t="s">
        <v>96</v>
      </c>
      <c r="C69" s="73"/>
      <c r="D69" s="4"/>
      <c r="E69" s="75">
        <v>0</v>
      </c>
      <c r="F69" s="75"/>
      <c r="G69" s="75">
        <f t="shared" si="1"/>
        <v>0</v>
      </c>
      <c r="H69" s="75">
        <v>0</v>
      </c>
      <c r="I69" s="75"/>
      <c r="J69" s="75">
        <f t="shared" si="2"/>
        <v>0</v>
      </c>
      <c r="K69" s="75">
        <v>0</v>
      </c>
      <c r="L69" s="75"/>
      <c r="M69" s="75">
        <f t="shared" si="3"/>
        <v>0</v>
      </c>
      <c r="N69" s="75"/>
      <c r="O69" s="75"/>
      <c r="P69" s="75">
        <f t="shared" si="4"/>
        <v>0</v>
      </c>
      <c r="Q69" s="75"/>
      <c r="R69" s="75"/>
      <c r="S69" s="75">
        <f t="shared" si="5"/>
        <v>0</v>
      </c>
      <c r="T69" s="75"/>
      <c r="U69" s="75"/>
      <c r="V69" s="75">
        <f t="shared" si="6"/>
        <v>0</v>
      </c>
      <c r="W69" s="75">
        <f>T69+Q69+N69+K69+H69</f>
        <v>0</v>
      </c>
      <c r="X69" s="75">
        <f>U69+R69+O69+L69+I69</f>
        <v>0</v>
      </c>
      <c r="Y69" s="75">
        <f>X69-W69</f>
        <v>0</v>
      </c>
      <c r="Z69" s="76">
        <f t="shared" si="15"/>
        <v>0</v>
      </c>
      <c r="AA69" s="76">
        <f t="shared" si="15"/>
        <v>0</v>
      </c>
      <c r="AC69" s="8"/>
    </row>
    <row r="70" spans="1:29" ht="15" customHeight="1" x14ac:dyDescent="0.25">
      <c r="A70" s="89">
        <v>66</v>
      </c>
      <c r="B70" s="91" t="s">
        <v>97</v>
      </c>
      <c r="C70" s="73"/>
      <c r="D70" s="4"/>
      <c r="E70" s="75">
        <v>0</v>
      </c>
      <c r="F70" s="75">
        <v>14.0127936</v>
      </c>
      <c r="G70" s="75">
        <f t="shared" si="1"/>
        <v>14.0127936</v>
      </c>
      <c r="H70" s="75">
        <v>0</v>
      </c>
      <c r="I70" s="75">
        <v>0</v>
      </c>
      <c r="J70" s="75">
        <f t="shared" si="2"/>
        <v>0</v>
      </c>
      <c r="K70" s="75">
        <v>0</v>
      </c>
      <c r="L70" s="75">
        <v>63.596524799999997</v>
      </c>
      <c r="M70" s="75">
        <f t="shared" si="3"/>
        <v>63.596524799999997</v>
      </c>
      <c r="N70" s="75"/>
      <c r="O70" s="75"/>
      <c r="P70" s="75">
        <f t="shared" si="4"/>
        <v>0</v>
      </c>
      <c r="Q70" s="75"/>
      <c r="R70" s="75"/>
      <c r="S70" s="75">
        <f t="shared" si="5"/>
        <v>0</v>
      </c>
      <c r="T70" s="75"/>
      <c r="U70" s="75"/>
      <c r="V70" s="75">
        <f t="shared" si="6"/>
        <v>0</v>
      </c>
      <c r="W70" s="75">
        <f>T70+Q70+N70+K70+H70</f>
        <v>0</v>
      </c>
      <c r="X70" s="75">
        <f>U70+R70+O70+L70+I70</f>
        <v>63.596524799999997</v>
      </c>
      <c r="Y70" s="75">
        <f>X70-W70</f>
        <v>63.596524799999997</v>
      </c>
      <c r="Z70" s="76">
        <f t="shared" si="15"/>
        <v>0</v>
      </c>
      <c r="AA70" s="76">
        <f t="shared" si="15"/>
        <v>4.5384615384615383</v>
      </c>
      <c r="AC70" s="8"/>
    </row>
    <row r="71" spans="1:29" ht="15" customHeight="1" x14ac:dyDescent="0.25">
      <c r="A71" s="77">
        <v>67</v>
      </c>
      <c r="B71" s="92" t="s">
        <v>98</v>
      </c>
      <c r="C71" s="79"/>
      <c r="D71" s="90"/>
      <c r="E71" s="81">
        <f>SUM(E63:E70)</f>
        <v>277.92</v>
      </c>
      <c r="F71" s="81">
        <f t="shared" ref="F71:V71" si="18">SUM(F63:F70)</f>
        <v>51.923146919663203</v>
      </c>
      <c r="G71" s="81">
        <f t="shared" si="18"/>
        <v>-225.99685308033682</v>
      </c>
      <c r="H71" s="81">
        <f t="shared" si="18"/>
        <v>0</v>
      </c>
      <c r="I71" s="81">
        <f t="shared" si="18"/>
        <v>0</v>
      </c>
      <c r="J71" s="81">
        <f t="shared" si="18"/>
        <v>0</v>
      </c>
      <c r="K71" s="81">
        <f t="shared" si="18"/>
        <v>1617.4944000000003</v>
      </c>
      <c r="L71" s="81">
        <f t="shared" si="18"/>
        <v>372.64236479131966</v>
      </c>
      <c r="M71" s="81">
        <f t="shared" si="18"/>
        <v>-1244.8520352086807</v>
      </c>
      <c r="N71" s="81">
        <f t="shared" si="18"/>
        <v>0</v>
      </c>
      <c r="O71" s="81">
        <f t="shared" si="18"/>
        <v>0</v>
      </c>
      <c r="P71" s="81">
        <f t="shared" si="18"/>
        <v>0</v>
      </c>
      <c r="Q71" s="81">
        <f t="shared" si="18"/>
        <v>0</v>
      </c>
      <c r="R71" s="81">
        <f t="shared" si="18"/>
        <v>0</v>
      </c>
      <c r="S71" s="81">
        <f t="shared" si="18"/>
        <v>0</v>
      </c>
      <c r="T71" s="81">
        <f t="shared" si="18"/>
        <v>0</v>
      </c>
      <c r="U71" s="81">
        <f t="shared" si="18"/>
        <v>0</v>
      </c>
      <c r="V71" s="81">
        <f t="shared" si="18"/>
        <v>0</v>
      </c>
      <c r="W71" s="81">
        <f>SUM(W63:W70)</f>
        <v>1617.4944000000003</v>
      </c>
      <c r="X71" s="81">
        <f>SUM(X63:X70)</f>
        <v>372.64236479131966</v>
      </c>
      <c r="Y71" s="81">
        <f>SUM(Y63:Y70)</f>
        <v>-1244.8520352086807</v>
      </c>
      <c r="Z71" s="82">
        <f t="shared" si="15"/>
        <v>5.82</v>
      </c>
      <c r="AA71" s="82">
        <f t="shared" si="15"/>
        <v>7.1768062395732928</v>
      </c>
      <c r="AC71" s="8"/>
    </row>
    <row r="72" spans="1:29" ht="15" customHeight="1" x14ac:dyDescent="0.25">
      <c r="A72" s="4">
        <v>68</v>
      </c>
      <c r="B72" s="91" t="s">
        <v>99</v>
      </c>
      <c r="C72" s="73"/>
      <c r="D72" s="4"/>
      <c r="E72" s="75">
        <v>0</v>
      </c>
      <c r="F72" s="75">
        <v>0</v>
      </c>
      <c r="G72" s="75">
        <f t="shared" si="1"/>
        <v>0</v>
      </c>
      <c r="H72" s="75">
        <v>1166.0166666666667</v>
      </c>
      <c r="I72" s="75">
        <v>1054.7234086976002</v>
      </c>
      <c r="J72" s="75">
        <f t="shared" si="2"/>
        <v>-111.29325796906642</v>
      </c>
      <c r="K72" s="75">
        <v>0</v>
      </c>
      <c r="L72" s="75">
        <v>0</v>
      </c>
      <c r="M72" s="75">
        <f t="shared" si="3"/>
        <v>0</v>
      </c>
      <c r="N72" s="75"/>
      <c r="O72" s="75">
        <v>0</v>
      </c>
      <c r="P72" s="75">
        <f t="shared" si="4"/>
        <v>0</v>
      </c>
      <c r="Q72" s="75"/>
      <c r="R72" s="75">
        <v>0</v>
      </c>
      <c r="S72" s="75">
        <f t="shared" si="5"/>
        <v>0</v>
      </c>
      <c r="T72" s="75"/>
      <c r="U72" s="75">
        <v>8.9176758050000018</v>
      </c>
      <c r="V72" s="75">
        <f t="shared" si="6"/>
        <v>8.9176758050000018</v>
      </c>
      <c r="W72" s="75">
        <f t="shared" si="7"/>
        <v>1166.0166666666667</v>
      </c>
      <c r="X72" s="75">
        <f t="shared" si="7"/>
        <v>1063.6410845026003</v>
      </c>
      <c r="Y72" s="75">
        <f t="shared" si="8"/>
        <v>-102.37558216406637</v>
      </c>
      <c r="Z72" s="76">
        <f t="shared" si="15"/>
        <v>0</v>
      </c>
      <c r="AA72" s="76">
        <f t="shared" si="15"/>
        <v>0</v>
      </c>
      <c r="AC72" s="8"/>
    </row>
    <row r="73" spans="1:29" ht="15" customHeight="1" x14ac:dyDescent="0.25">
      <c r="A73" s="4">
        <f>A72+1</f>
        <v>69</v>
      </c>
      <c r="B73" s="91" t="s">
        <v>100</v>
      </c>
      <c r="C73" s="73"/>
      <c r="D73" s="4"/>
      <c r="E73" s="75">
        <v>0</v>
      </c>
      <c r="F73" s="75">
        <v>0</v>
      </c>
      <c r="G73" s="75">
        <f t="shared" si="1"/>
        <v>0</v>
      </c>
      <c r="H73" s="75">
        <v>40.241666666666667</v>
      </c>
      <c r="I73" s="75">
        <v>24.2026939838</v>
      </c>
      <c r="J73" s="75">
        <f t="shared" si="2"/>
        <v>-16.038972682866667</v>
      </c>
      <c r="K73" s="75">
        <v>0</v>
      </c>
      <c r="L73" s="75">
        <v>0</v>
      </c>
      <c r="M73" s="75">
        <f t="shared" si="3"/>
        <v>0</v>
      </c>
      <c r="N73" s="75"/>
      <c r="O73" s="75">
        <v>0</v>
      </c>
      <c r="P73" s="75">
        <f t="shared" si="4"/>
        <v>0</v>
      </c>
      <c r="Q73" s="75"/>
      <c r="R73" s="75">
        <v>0</v>
      </c>
      <c r="S73" s="75">
        <f t="shared" si="5"/>
        <v>0</v>
      </c>
      <c r="T73" s="75"/>
      <c r="U73" s="75">
        <v>0</v>
      </c>
      <c r="V73" s="75">
        <f t="shared" si="6"/>
        <v>0</v>
      </c>
      <c r="W73" s="75">
        <f t="shared" si="7"/>
        <v>40.241666666666667</v>
      </c>
      <c r="X73" s="75">
        <f t="shared" si="7"/>
        <v>24.2026939838</v>
      </c>
      <c r="Y73" s="75">
        <f t="shared" si="8"/>
        <v>-16.038972682866667</v>
      </c>
      <c r="Z73" s="76">
        <f t="shared" si="15"/>
        <v>0</v>
      </c>
      <c r="AA73" s="76">
        <f t="shared" si="15"/>
        <v>0</v>
      </c>
      <c r="AC73" s="8"/>
    </row>
    <row r="74" spans="1:29" ht="15" customHeight="1" x14ac:dyDescent="0.25">
      <c r="A74" s="4">
        <f>A73+1</f>
        <v>70</v>
      </c>
      <c r="B74" s="91" t="s">
        <v>101</v>
      </c>
      <c r="C74" s="73"/>
      <c r="D74" s="4"/>
      <c r="E74" s="75">
        <v>0</v>
      </c>
      <c r="F74" s="75">
        <v>0</v>
      </c>
      <c r="G74" s="75">
        <f t="shared" si="1"/>
        <v>0</v>
      </c>
      <c r="H74" s="75">
        <v>544.125</v>
      </c>
      <c r="I74" s="75">
        <v>480.92484614740005</v>
      </c>
      <c r="J74" s="75">
        <f t="shared" si="2"/>
        <v>-63.200153852599954</v>
      </c>
      <c r="K74" s="75">
        <v>0</v>
      </c>
      <c r="L74" s="75">
        <v>0</v>
      </c>
      <c r="M74" s="75">
        <f t="shared" si="3"/>
        <v>0</v>
      </c>
      <c r="N74" s="75"/>
      <c r="O74" s="75">
        <v>0</v>
      </c>
      <c r="P74" s="75">
        <f t="shared" si="4"/>
        <v>0</v>
      </c>
      <c r="Q74" s="75"/>
      <c r="R74" s="75">
        <v>0</v>
      </c>
      <c r="S74" s="75">
        <f t="shared" si="5"/>
        <v>0</v>
      </c>
      <c r="T74" s="75"/>
      <c r="U74" s="75">
        <v>10.154006432000003</v>
      </c>
      <c r="V74" s="75">
        <f t="shared" si="6"/>
        <v>10.154006432000003</v>
      </c>
      <c r="W74" s="75">
        <f t="shared" si="7"/>
        <v>544.125</v>
      </c>
      <c r="X74" s="75">
        <f t="shared" si="7"/>
        <v>491.07885257940006</v>
      </c>
      <c r="Y74" s="75">
        <f t="shared" si="8"/>
        <v>-53.046147420599937</v>
      </c>
      <c r="Z74" s="76">
        <f t="shared" si="15"/>
        <v>0</v>
      </c>
      <c r="AA74" s="76">
        <f t="shared" si="15"/>
        <v>0</v>
      </c>
      <c r="AC74" s="8"/>
    </row>
    <row r="75" spans="1:29" ht="15" customHeight="1" x14ac:dyDescent="0.25">
      <c r="A75" s="89">
        <f>A74+1</f>
        <v>71</v>
      </c>
      <c r="B75" s="91" t="s">
        <v>102</v>
      </c>
      <c r="C75" s="73"/>
      <c r="D75" s="4"/>
      <c r="E75" s="75">
        <v>0</v>
      </c>
      <c r="F75" s="75">
        <v>0</v>
      </c>
      <c r="G75" s="75">
        <f t="shared" si="1"/>
        <v>0</v>
      </c>
      <c r="H75" s="75">
        <v>1.6416666666666666</v>
      </c>
      <c r="I75" s="75">
        <v>1.6539433484000003</v>
      </c>
      <c r="J75" s="75">
        <f t="shared" si="2"/>
        <v>1.2276681733333739E-2</v>
      </c>
      <c r="K75" s="75">
        <v>0</v>
      </c>
      <c r="L75" s="75">
        <v>0</v>
      </c>
      <c r="M75" s="75">
        <f t="shared" si="3"/>
        <v>0</v>
      </c>
      <c r="N75" s="75"/>
      <c r="O75" s="75">
        <v>0</v>
      </c>
      <c r="P75" s="75">
        <f t="shared" si="4"/>
        <v>0</v>
      </c>
      <c r="Q75" s="75"/>
      <c r="R75" s="75">
        <v>0</v>
      </c>
      <c r="S75" s="75">
        <f t="shared" si="5"/>
        <v>0</v>
      </c>
      <c r="T75" s="75"/>
      <c r="U75" s="75">
        <v>0</v>
      </c>
      <c r="V75" s="75">
        <f t="shared" si="6"/>
        <v>0</v>
      </c>
      <c r="W75" s="75">
        <f t="shared" si="7"/>
        <v>1.6416666666666666</v>
      </c>
      <c r="X75" s="75">
        <f t="shared" si="7"/>
        <v>1.6539433484000003</v>
      </c>
      <c r="Y75" s="75">
        <f t="shared" si="8"/>
        <v>1.2276681733333739E-2</v>
      </c>
      <c r="Z75" s="76">
        <f t="shared" si="15"/>
        <v>0</v>
      </c>
      <c r="AA75" s="76">
        <f t="shared" si="15"/>
        <v>0</v>
      </c>
      <c r="AC75" s="8"/>
    </row>
    <row r="76" spans="1:29" ht="25.5" x14ac:dyDescent="0.25">
      <c r="A76" s="77">
        <f>A75+1</f>
        <v>72</v>
      </c>
      <c r="B76" s="92" t="s">
        <v>103</v>
      </c>
      <c r="C76" s="79"/>
      <c r="D76" s="90"/>
      <c r="E76" s="81">
        <f>SUM(E72:E75)</f>
        <v>0</v>
      </c>
      <c r="F76" s="81">
        <f t="shared" ref="F76:Y76" si="19">SUM(F72:F75)</f>
        <v>0</v>
      </c>
      <c r="G76" s="81">
        <f t="shared" si="19"/>
        <v>0</v>
      </c>
      <c r="H76" s="81">
        <f t="shared" si="19"/>
        <v>1752.0249999999999</v>
      </c>
      <c r="I76" s="81">
        <f t="shared" si="19"/>
        <v>1561.5048921772002</v>
      </c>
      <c r="J76" s="81">
        <f t="shared" si="19"/>
        <v>-190.5201078227997</v>
      </c>
      <c r="K76" s="81">
        <f t="shared" si="19"/>
        <v>0</v>
      </c>
      <c r="L76" s="81">
        <f t="shared" si="19"/>
        <v>0</v>
      </c>
      <c r="M76" s="81">
        <f t="shared" si="19"/>
        <v>0</v>
      </c>
      <c r="N76" s="81">
        <f t="shared" si="19"/>
        <v>0</v>
      </c>
      <c r="O76" s="81">
        <f t="shared" si="19"/>
        <v>0</v>
      </c>
      <c r="P76" s="81">
        <f t="shared" si="19"/>
        <v>0</v>
      </c>
      <c r="Q76" s="81">
        <f t="shared" si="19"/>
        <v>0</v>
      </c>
      <c r="R76" s="81">
        <f t="shared" si="19"/>
        <v>0</v>
      </c>
      <c r="S76" s="81">
        <f t="shared" si="19"/>
        <v>0</v>
      </c>
      <c r="T76" s="81">
        <f t="shared" si="19"/>
        <v>0</v>
      </c>
      <c r="U76" s="81">
        <f t="shared" si="19"/>
        <v>19.071682237000005</v>
      </c>
      <c r="V76" s="81">
        <f t="shared" si="19"/>
        <v>19.071682237000005</v>
      </c>
      <c r="W76" s="81">
        <f t="shared" si="19"/>
        <v>1752.0249999999999</v>
      </c>
      <c r="X76" s="81">
        <f t="shared" si="19"/>
        <v>1580.5765744142002</v>
      </c>
      <c r="Y76" s="81">
        <f t="shared" si="19"/>
        <v>-171.44842558579964</v>
      </c>
      <c r="Z76" s="82">
        <f t="shared" si="15"/>
        <v>0</v>
      </c>
      <c r="AA76" s="82">
        <f t="shared" si="15"/>
        <v>0</v>
      </c>
      <c r="AC76" s="8"/>
    </row>
    <row r="77" spans="1:29" ht="12.75" x14ac:dyDescent="0.25">
      <c r="A77" s="77">
        <v>73</v>
      </c>
      <c r="B77" s="93" t="s">
        <v>104</v>
      </c>
      <c r="C77" s="79"/>
      <c r="D77" s="90"/>
      <c r="E77" s="81">
        <f t="shared" ref="E77:Y77" si="20">E12+E23+E45+E49+E56+E62+E71+E76+E51</f>
        <v>2849.4</v>
      </c>
      <c r="F77" s="81">
        <f t="shared" si="20"/>
        <v>2229.2458300205144</v>
      </c>
      <c r="G77" s="81">
        <f t="shared" si="20"/>
        <v>-620.15416997948569</v>
      </c>
      <c r="H77" s="81">
        <f t="shared" si="20"/>
        <v>4808.3166666666657</v>
      </c>
      <c r="I77" s="81">
        <f t="shared" si="20"/>
        <v>4670.5282631172868</v>
      </c>
      <c r="J77" s="81">
        <f t="shared" si="20"/>
        <v>-137.78840354937989</v>
      </c>
      <c r="K77" s="81">
        <f t="shared" si="20"/>
        <v>10137.6301</v>
      </c>
      <c r="L77" s="81">
        <f t="shared" si="20"/>
        <v>8392.7561126189994</v>
      </c>
      <c r="M77" s="81">
        <f t="shared" si="20"/>
        <v>-1744.8739873810005</v>
      </c>
      <c r="N77" s="81">
        <f t="shared" si="20"/>
        <v>0</v>
      </c>
      <c r="O77" s="81">
        <f t="shared" si="20"/>
        <v>0</v>
      </c>
      <c r="P77" s="81">
        <f t="shared" si="20"/>
        <v>0</v>
      </c>
      <c r="Q77" s="81">
        <f t="shared" si="20"/>
        <v>0</v>
      </c>
      <c r="R77" s="81">
        <f t="shared" si="20"/>
        <v>0</v>
      </c>
      <c r="S77" s="81">
        <f t="shared" si="20"/>
        <v>0</v>
      </c>
      <c r="T77" s="81">
        <f t="shared" si="20"/>
        <v>0</v>
      </c>
      <c r="U77" s="81">
        <f t="shared" si="20"/>
        <v>46.890744971397233</v>
      </c>
      <c r="V77" s="81">
        <f t="shared" si="20"/>
        <v>46.890744971397233</v>
      </c>
      <c r="W77" s="81">
        <f t="shared" si="20"/>
        <v>14945.946766666664</v>
      </c>
      <c r="X77" s="81">
        <f t="shared" si="20"/>
        <v>13110.175120707683</v>
      </c>
      <c r="Y77" s="81">
        <f t="shared" si="20"/>
        <v>-1835.7716459589828</v>
      </c>
      <c r="Z77" s="82">
        <f t="shared" si="15"/>
        <v>5.2452961208207567</v>
      </c>
      <c r="AA77" s="82">
        <f t="shared" si="15"/>
        <v>5.880991205257537</v>
      </c>
      <c r="AC77" s="8"/>
    </row>
    <row r="78" spans="1:29" ht="51" x14ac:dyDescent="0.25">
      <c r="A78" s="89">
        <v>74</v>
      </c>
      <c r="B78" s="94" t="s">
        <v>105</v>
      </c>
      <c r="C78" s="73"/>
      <c r="D78" s="4"/>
      <c r="E78" s="75">
        <v>0</v>
      </c>
      <c r="F78" s="75">
        <v>0</v>
      </c>
      <c r="G78" s="75">
        <f>F78-E78</f>
        <v>0</v>
      </c>
      <c r="H78" s="75">
        <v>0</v>
      </c>
      <c r="I78" s="75">
        <v>726.26005604500006</v>
      </c>
      <c r="J78" s="75">
        <f>I78-H78</f>
        <v>726.26005604500006</v>
      </c>
      <c r="K78" s="75">
        <v>0</v>
      </c>
      <c r="L78" s="75">
        <v>363.67817600000001</v>
      </c>
      <c r="M78" s="75">
        <f>L78-K78</f>
        <v>363.67817600000001</v>
      </c>
      <c r="N78" s="75"/>
      <c r="O78" s="75"/>
      <c r="P78" s="75">
        <f>O78-N78</f>
        <v>0</v>
      </c>
      <c r="Q78" s="75"/>
      <c r="R78" s="75"/>
      <c r="S78" s="75">
        <f>R78-Q78</f>
        <v>0</v>
      </c>
      <c r="T78" s="75"/>
      <c r="U78" s="75"/>
      <c r="V78" s="75">
        <f>U78-T78</f>
        <v>0</v>
      </c>
      <c r="W78" s="75">
        <f>T78+Q78+N78+K78+H78</f>
        <v>0</v>
      </c>
      <c r="X78" s="75">
        <f>U78+R78+O78+L78+I78</f>
        <v>1089.9382320449999</v>
      </c>
      <c r="Y78" s="75">
        <f>X78-W78</f>
        <v>1089.9382320449999</v>
      </c>
      <c r="Z78" s="76">
        <f t="shared" si="15"/>
        <v>0</v>
      </c>
      <c r="AA78" s="76">
        <f t="shared" si="15"/>
        <v>0</v>
      </c>
      <c r="AC78" s="8"/>
    </row>
    <row r="79" spans="1:29" ht="12.75" x14ac:dyDescent="0.25">
      <c r="A79" s="77">
        <v>75</v>
      </c>
      <c r="B79" s="93" t="s">
        <v>166</v>
      </c>
      <c r="C79" s="79"/>
      <c r="D79" s="90"/>
      <c r="E79" s="81">
        <f t="shared" ref="E79:Y79" si="21">SUM(E77:E78)</f>
        <v>2849.4</v>
      </c>
      <c r="F79" s="81">
        <f t="shared" si="21"/>
        <v>2229.2458300205144</v>
      </c>
      <c r="G79" s="81">
        <f t="shared" si="21"/>
        <v>-620.15416997948569</v>
      </c>
      <c r="H79" s="95">
        <f t="shared" si="21"/>
        <v>4808.3166666666657</v>
      </c>
      <c r="I79" s="81">
        <f t="shared" si="21"/>
        <v>5396.7883191622868</v>
      </c>
      <c r="J79" s="81">
        <f t="shared" si="21"/>
        <v>588.47165249562022</v>
      </c>
      <c r="K79" s="81">
        <f t="shared" si="21"/>
        <v>10137.6301</v>
      </c>
      <c r="L79" s="81">
        <f t="shared" si="21"/>
        <v>8756.4342886189988</v>
      </c>
      <c r="M79" s="81">
        <f t="shared" si="21"/>
        <v>-1381.1958113810006</v>
      </c>
      <c r="N79" s="81">
        <f t="shared" si="21"/>
        <v>0</v>
      </c>
      <c r="O79" s="81">
        <f t="shared" si="21"/>
        <v>0</v>
      </c>
      <c r="P79" s="81">
        <f t="shared" si="21"/>
        <v>0</v>
      </c>
      <c r="Q79" s="81">
        <f t="shared" si="21"/>
        <v>0</v>
      </c>
      <c r="R79" s="81">
        <f t="shared" si="21"/>
        <v>0</v>
      </c>
      <c r="S79" s="81">
        <f t="shared" si="21"/>
        <v>0</v>
      </c>
      <c r="T79" s="81">
        <f t="shared" si="21"/>
        <v>0</v>
      </c>
      <c r="U79" s="81">
        <f t="shared" si="21"/>
        <v>46.890744971397233</v>
      </c>
      <c r="V79" s="81">
        <f t="shared" si="21"/>
        <v>46.890744971397233</v>
      </c>
      <c r="W79" s="81">
        <f t="shared" si="21"/>
        <v>14945.946766666664</v>
      </c>
      <c r="X79" s="81">
        <f t="shared" si="21"/>
        <v>14200.113352752684</v>
      </c>
      <c r="Y79" s="81">
        <f t="shared" si="21"/>
        <v>-745.83341391398289</v>
      </c>
      <c r="Z79" s="82">
        <f t="shared" si="15"/>
        <v>5.2452961208207567</v>
      </c>
      <c r="AA79" s="82">
        <f t="shared" si="15"/>
        <v>6.369918095853075</v>
      </c>
      <c r="AB79" s="10">
        <f>AA79-Z79</f>
        <v>1.1246219750323183</v>
      </c>
    </row>
    <row r="80" spans="1:29" ht="21" customHeight="1" x14ac:dyDescent="0.25"/>
    <row r="81" spans="13:27" ht="21" customHeight="1" x14ac:dyDescent="0.25">
      <c r="V81" s="8"/>
      <c r="X81" s="11"/>
    </row>
    <row r="82" spans="13:27" ht="21" customHeight="1" x14ac:dyDescent="0.25">
      <c r="M82" s="12">
        <v>1</v>
      </c>
      <c r="N82" s="98" t="s">
        <v>118</v>
      </c>
      <c r="O82" s="98"/>
      <c r="P82" s="98"/>
      <c r="Q82" s="98"/>
      <c r="R82" s="98"/>
      <c r="S82" s="98"/>
      <c r="T82" s="98"/>
      <c r="U82" s="98"/>
      <c r="V82" s="98"/>
      <c r="W82" s="98"/>
      <c r="X82" s="13" t="s">
        <v>119</v>
      </c>
      <c r="Y82" s="14">
        <f>+X79/F79</f>
        <v>6.369918095853075</v>
      </c>
    </row>
    <row r="83" spans="13:27" ht="21" customHeight="1" x14ac:dyDescent="0.25">
      <c r="M83" s="15">
        <v>2</v>
      </c>
      <c r="N83" s="98" t="s">
        <v>120</v>
      </c>
      <c r="O83" s="98"/>
      <c r="P83" s="98"/>
      <c r="Q83" s="98"/>
      <c r="R83" s="98"/>
      <c r="S83" s="98"/>
      <c r="T83" s="98"/>
      <c r="U83" s="98"/>
      <c r="V83" s="98"/>
      <c r="W83" s="98"/>
      <c r="X83" s="13" t="s">
        <v>119</v>
      </c>
      <c r="Y83" s="14">
        <f>+W79/E79</f>
        <v>5.2452961208207567</v>
      </c>
    </row>
    <row r="84" spans="13:27" ht="21" customHeight="1" x14ac:dyDescent="0.25">
      <c r="M84" s="12">
        <v>3</v>
      </c>
      <c r="N84" s="98" t="s">
        <v>121</v>
      </c>
      <c r="O84" s="98"/>
      <c r="P84" s="98"/>
      <c r="Q84" s="98"/>
      <c r="R84" s="98"/>
      <c r="S84" s="98"/>
      <c r="T84" s="98"/>
      <c r="U84" s="98"/>
      <c r="V84" s="98"/>
      <c r="W84" s="98"/>
      <c r="X84" s="13" t="s">
        <v>119</v>
      </c>
      <c r="Y84" s="16">
        <v>8.9099999999999999E-2</v>
      </c>
    </row>
    <row r="85" spans="13:27" ht="21" customHeight="1" x14ac:dyDescent="0.25">
      <c r="M85" s="15">
        <v>4</v>
      </c>
      <c r="N85" s="98" t="s">
        <v>122</v>
      </c>
      <c r="O85" s="98"/>
      <c r="P85" s="98"/>
      <c r="Q85" s="98"/>
      <c r="R85" s="98"/>
      <c r="S85" s="98"/>
      <c r="T85" s="98"/>
      <c r="U85" s="98"/>
      <c r="V85" s="98"/>
      <c r="W85" s="98"/>
      <c r="X85" s="13" t="s">
        <v>119</v>
      </c>
      <c r="Y85" s="16">
        <v>8.3900000000000002E-2</v>
      </c>
      <c r="AA85" s="10"/>
    </row>
    <row r="86" spans="13:27" ht="15.75" x14ac:dyDescent="0.25">
      <c r="M86" s="12">
        <v>5</v>
      </c>
      <c r="N86" s="98" t="s">
        <v>123</v>
      </c>
      <c r="O86" s="98"/>
      <c r="P86" s="98"/>
      <c r="Q86" s="98"/>
      <c r="R86" s="98"/>
      <c r="S86" s="98"/>
      <c r="T86" s="98"/>
      <c r="U86" s="98"/>
      <c r="V86" s="98"/>
      <c r="W86" s="98"/>
      <c r="X86" s="13" t="s">
        <v>119</v>
      </c>
      <c r="Y86" s="17">
        <f>+MIN(Y84,Y85)*100</f>
        <v>8.39</v>
      </c>
    </row>
    <row r="87" spans="13:27" ht="33.75" customHeight="1" x14ac:dyDescent="0.25">
      <c r="M87" s="18">
        <v>6</v>
      </c>
      <c r="N87" s="99" t="s">
        <v>124</v>
      </c>
      <c r="O87" s="99"/>
      <c r="P87" s="99"/>
      <c r="Q87" s="99"/>
      <c r="R87" s="99"/>
      <c r="S87" s="99"/>
      <c r="T87" s="99"/>
      <c r="U87" s="99"/>
      <c r="V87" s="99"/>
      <c r="W87" s="99"/>
      <c r="X87" s="13" t="s">
        <v>119</v>
      </c>
      <c r="Y87" s="14">
        <f>+(Y82-Y83)/(1-(Y86/100))</f>
        <v>1.2276192282854692</v>
      </c>
    </row>
    <row r="88" spans="13:27" ht="21" customHeight="1" x14ac:dyDescent="0.25">
      <c r="M88" s="12">
        <v>7</v>
      </c>
      <c r="N88" s="98" t="s">
        <v>125</v>
      </c>
      <c r="O88" s="98"/>
      <c r="P88" s="98"/>
      <c r="Q88" s="98"/>
      <c r="R88" s="98"/>
      <c r="S88" s="98"/>
      <c r="T88" s="98"/>
      <c r="U88" s="98"/>
      <c r="V88" s="98"/>
      <c r="W88" s="98"/>
      <c r="X88" s="13" t="s">
        <v>119</v>
      </c>
      <c r="Y88" s="21">
        <v>8.6999999999999994E-2</v>
      </c>
    </row>
    <row r="89" spans="13:27" ht="21" customHeight="1" x14ac:dyDescent="0.25">
      <c r="M89" s="12">
        <v>8</v>
      </c>
      <c r="N89" s="98" t="s">
        <v>126</v>
      </c>
      <c r="O89" s="98"/>
      <c r="P89" s="98"/>
      <c r="Q89" s="98"/>
      <c r="R89" s="98"/>
      <c r="S89" s="98"/>
      <c r="T89" s="98"/>
      <c r="U89" s="98"/>
      <c r="V89" s="98"/>
      <c r="W89" s="98"/>
      <c r="X89" s="13" t="s">
        <v>119</v>
      </c>
      <c r="Y89" s="17">
        <v>2022.3395922949999</v>
      </c>
    </row>
    <row r="90" spans="13:27" ht="21" customHeight="1" x14ac:dyDescent="0.25">
      <c r="M90" s="12">
        <v>9</v>
      </c>
      <c r="N90" s="98" t="s">
        <v>127</v>
      </c>
      <c r="O90" s="98"/>
      <c r="P90" s="98"/>
      <c r="Q90" s="98"/>
      <c r="R90" s="98"/>
      <c r="S90" s="98"/>
      <c r="T90" s="98"/>
      <c r="U90" s="98"/>
      <c r="V90" s="98"/>
      <c r="W90" s="98"/>
      <c r="X90" s="13" t="s">
        <v>119</v>
      </c>
      <c r="Y90" s="17">
        <f>+Y89*Y87</f>
        <v>2482.6629696243381</v>
      </c>
    </row>
    <row r="91" spans="13:27" ht="21" customHeight="1" x14ac:dyDescent="0.25">
      <c r="M91" s="12">
        <v>10</v>
      </c>
      <c r="N91" s="98" t="s">
        <v>128</v>
      </c>
      <c r="O91" s="98"/>
      <c r="P91" s="98"/>
      <c r="Q91" s="98"/>
      <c r="R91" s="98"/>
      <c r="S91" s="98"/>
      <c r="T91" s="98"/>
      <c r="U91" s="98"/>
      <c r="V91" s="98"/>
      <c r="W91" s="98"/>
      <c r="X91" s="13" t="s">
        <v>119</v>
      </c>
      <c r="Y91" s="17">
        <f>+Y79</f>
        <v>-745.83341391398289</v>
      </c>
    </row>
    <row r="92" spans="13:27" ht="21" customHeight="1" x14ac:dyDescent="0.25">
      <c r="M92" s="12">
        <v>11</v>
      </c>
      <c r="N92" s="98" t="s">
        <v>129</v>
      </c>
      <c r="O92" s="98"/>
      <c r="P92" s="98"/>
      <c r="Q92" s="98"/>
      <c r="R92" s="98"/>
      <c r="S92" s="98"/>
      <c r="T92" s="98"/>
      <c r="U92" s="98"/>
      <c r="V92" s="98"/>
      <c r="W92" s="98"/>
      <c r="X92" s="13" t="s">
        <v>119</v>
      </c>
      <c r="Y92" s="17">
        <f>+F79</f>
        <v>2229.2458300205144</v>
      </c>
    </row>
    <row r="93" spans="13:27" ht="20.100000000000001" customHeight="1" x14ac:dyDescent="0.25">
      <c r="M93" s="12">
        <v>12</v>
      </c>
      <c r="N93" s="98" t="s">
        <v>130</v>
      </c>
      <c r="O93" s="98"/>
      <c r="P93" s="98"/>
      <c r="Q93" s="98"/>
      <c r="R93" s="98"/>
      <c r="S93" s="98"/>
      <c r="T93" s="98"/>
      <c r="U93" s="98"/>
      <c r="V93" s="98"/>
      <c r="W93" s="98"/>
      <c r="X93" s="13" t="s">
        <v>119</v>
      </c>
      <c r="Y93" s="17">
        <f>+Y89/(1-Y88)</f>
        <v>2215.048841506024</v>
      </c>
    </row>
    <row r="94" spans="13:27" ht="20.100000000000001" customHeight="1" x14ac:dyDescent="0.25">
      <c r="M94" s="12">
        <v>13</v>
      </c>
      <c r="N94" s="98" t="s">
        <v>131</v>
      </c>
      <c r="O94" s="98"/>
      <c r="P94" s="98"/>
      <c r="Q94" s="98"/>
      <c r="R94" s="98"/>
      <c r="S94" s="98"/>
      <c r="T94" s="98"/>
      <c r="U94" s="98"/>
      <c r="V94" s="98"/>
      <c r="W94" s="98"/>
      <c r="X94" s="13" t="s">
        <v>119</v>
      </c>
      <c r="Y94" s="17">
        <f>+Y89/(1-Y85)</f>
        <v>2207.5533154622854</v>
      </c>
    </row>
    <row r="95" spans="13:27" ht="20.100000000000001" customHeight="1" x14ac:dyDescent="0.25">
      <c r="M95" s="12">
        <v>14</v>
      </c>
      <c r="N95" s="98" t="s">
        <v>132</v>
      </c>
      <c r="O95" s="98"/>
      <c r="P95" s="98"/>
      <c r="Q95" s="98"/>
      <c r="R95" s="98"/>
      <c r="S95" s="98"/>
      <c r="T95" s="98"/>
      <c r="U95" s="98"/>
      <c r="V95" s="98"/>
      <c r="W95" s="98"/>
      <c r="X95" s="13" t="s">
        <v>119</v>
      </c>
      <c r="Y95" s="17">
        <f>+MIN(Y93,Y94,Y92)</f>
        <v>2207.5533154622854</v>
      </c>
    </row>
    <row r="96" spans="13:27" ht="20.100000000000001" customHeight="1" x14ac:dyDescent="0.25">
      <c r="M96" s="12">
        <v>15</v>
      </c>
      <c r="N96" s="98" t="s">
        <v>133</v>
      </c>
      <c r="O96" s="98"/>
      <c r="P96" s="98"/>
      <c r="Q96" s="98"/>
      <c r="R96" s="98"/>
      <c r="S96" s="98"/>
      <c r="T96" s="98"/>
      <c r="U96" s="98"/>
      <c r="V96" s="98"/>
      <c r="W96" s="98"/>
      <c r="X96" s="13" t="s">
        <v>119</v>
      </c>
      <c r="Y96" s="17">
        <f>+Y95*Y82</f>
        <v>14061.933811723664</v>
      </c>
    </row>
    <row r="97" spans="13:25" ht="20.100000000000001" customHeight="1" x14ac:dyDescent="0.25">
      <c r="M97" s="12">
        <v>16</v>
      </c>
      <c r="N97" s="98" t="s">
        <v>134</v>
      </c>
      <c r="O97" s="98"/>
      <c r="P97" s="98"/>
      <c r="Q97" s="98"/>
      <c r="R97" s="98"/>
      <c r="S97" s="98"/>
      <c r="T97" s="98"/>
      <c r="U97" s="98"/>
      <c r="V97" s="98"/>
      <c r="W97" s="98"/>
      <c r="X97" s="13" t="s">
        <v>119</v>
      </c>
      <c r="Y97" s="17">
        <f>+Y96-W79</f>
        <v>-884.0129549430003</v>
      </c>
    </row>
    <row r="98" spans="13:25" ht="20.100000000000001" customHeight="1" x14ac:dyDescent="0.25">
      <c r="M98" s="18">
        <v>17</v>
      </c>
      <c r="N98" s="99" t="s">
        <v>135</v>
      </c>
      <c r="O98" s="99"/>
      <c r="P98" s="99"/>
      <c r="Q98" s="99"/>
      <c r="R98" s="99"/>
      <c r="S98" s="99"/>
      <c r="T98" s="99"/>
      <c r="U98" s="99"/>
      <c r="V98" s="99"/>
      <c r="W98" s="99"/>
      <c r="X98" s="13" t="s">
        <v>119</v>
      </c>
      <c r="Y98" s="14">
        <f>+Y97/Y89</f>
        <v>-0.43712389269885232</v>
      </c>
    </row>
    <row r="99" spans="13:25" ht="20.100000000000001" customHeight="1" x14ac:dyDescent="0.25">
      <c r="M99" s="12">
        <v>18</v>
      </c>
      <c r="N99" s="98" t="s">
        <v>136</v>
      </c>
      <c r="O99" s="98"/>
      <c r="P99" s="98"/>
      <c r="Q99" s="98"/>
      <c r="R99" s="98"/>
      <c r="S99" s="98"/>
      <c r="T99" s="98"/>
      <c r="U99" s="98"/>
      <c r="V99" s="98"/>
      <c r="W99" s="98"/>
      <c r="X99" s="13" t="s">
        <v>119</v>
      </c>
      <c r="Y99" s="14">
        <v>0.4</v>
      </c>
    </row>
  </sheetData>
  <autoFilter ref="B1:B87" xr:uid="{47FF94DB-1687-436E-B1A5-798C3A55B337}"/>
  <mergeCells count="33">
    <mergeCell ref="C16:C18"/>
    <mergeCell ref="C21:C22"/>
    <mergeCell ref="A1:AA1"/>
    <mergeCell ref="A2:A4"/>
    <mergeCell ref="B2:B4"/>
    <mergeCell ref="C2:C4"/>
    <mergeCell ref="D2:D4"/>
    <mergeCell ref="E2:G3"/>
    <mergeCell ref="H2:Y2"/>
    <mergeCell ref="H3:J3"/>
    <mergeCell ref="K3:M3"/>
    <mergeCell ref="N3:P3"/>
    <mergeCell ref="Q3:S3"/>
    <mergeCell ref="T3:V3"/>
    <mergeCell ref="W3:Y3"/>
    <mergeCell ref="N82:W82"/>
    <mergeCell ref="N83:W83"/>
    <mergeCell ref="N84:W84"/>
    <mergeCell ref="N85:W85"/>
    <mergeCell ref="N86:W86"/>
    <mergeCell ref="N87:W87"/>
    <mergeCell ref="N88:W88"/>
    <mergeCell ref="N89:W89"/>
    <mergeCell ref="N90:W90"/>
    <mergeCell ref="N91:W91"/>
    <mergeCell ref="N97:W97"/>
    <mergeCell ref="N98:W98"/>
    <mergeCell ref="N99:W99"/>
    <mergeCell ref="N92:W92"/>
    <mergeCell ref="N93:W93"/>
    <mergeCell ref="N94:W94"/>
    <mergeCell ref="N95:W95"/>
    <mergeCell ref="N96:W96"/>
  </mergeCells>
  <printOptions horizontalCentered="1"/>
  <pageMargins left="0.27559055118110237" right="0.27559055118110237" top="0.19685039370078741" bottom="0.19685039370078741" header="0.19685039370078741" footer="0.19685039370078741"/>
  <pageSetup paperSize="5" scale="5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431F9-82C0-499B-B6EE-774FAEF0CB98}">
  <dimension ref="A1:AC99"/>
  <sheetViews>
    <sheetView showGridLines="0" view="pageBreakPreview" zoomScale="60" zoomScaleNormal="100" workbookViewId="0">
      <pane ySplit="4" topLeftCell="A56" activePane="bottomLeft" state="frozen"/>
      <selection activeCell="V32" sqref="V32"/>
      <selection pane="bottomLeft" activeCell="V32" sqref="V32"/>
    </sheetView>
  </sheetViews>
  <sheetFormatPr defaultRowHeight="12" x14ac:dyDescent="0.25"/>
  <cols>
    <col min="1" max="1" width="6.7109375" style="7" customWidth="1"/>
    <col min="2" max="2" width="26" style="7" customWidth="1"/>
    <col min="3" max="3" width="6.7109375" style="7" customWidth="1"/>
    <col min="4" max="4" width="8" style="7" bestFit="1" customWidth="1"/>
    <col min="5" max="5" width="10.42578125" style="7" customWidth="1"/>
    <col min="6" max="6" width="12.28515625" style="7" customWidth="1"/>
    <col min="7" max="7" width="10.42578125" style="7" customWidth="1"/>
    <col min="8" max="8" width="12.7109375" style="7" customWidth="1"/>
    <col min="9" max="9" width="9.42578125" style="7" customWidth="1"/>
    <col min="10" max="11" width="10.5703125" style="7" customWidth="1"/>
    <col min="12" max="13" width="11.28515625" style="7" customWidth="1"/>
    <col min="14" max="15" width="8" style="7" bestFit="1" customWidth="1"/>
    <col min="16" max="16" width="10.7109375" style="7" customWidth="1"/>
    <col min="17" max="17" width="8" style="7" bestFit="1" customWidth="1"/>
    <col min="18" max="18" width="6.5703125" style="7" customWidth="1"/>
    <col min="19" max="19" width="9.28515625" style="7" customWidth="1"/>
    <col min="20" max="20" width="7.42578125" style="7" customWidth="1"/>
    <col min="21" max="21" width="9.7109375" style="7" customWidth="1"/>
    <col min="22" max="22" width="11.28515625" style="7" customWidth="1"/>
    <col min="23" max="23" width="13.42578125" style="7" customWidth="1"/>
    <col min="24" max="24" width="14.140625" style="7" bestFit="1" customWidth="1"/>
    <col min="25" max="25" width="13.7109375" style="7" customWidth="1"/>
    <col min="26" max="26" width="7.85546875" style="7" customWidth="1"/>
    <col min="27" max="27" width="8" style="7" customWidth="1"/>
    <col min="28" max="30" width="6.7109375" style="7" customWidth="1"/>
    <col min="31" max="256" width="9.140625" style="7"/>
    <col min="257" max="257" width="6.7109375" style="7" customWidth="1"/>
    <col min="258" max="258" width="26" style="7" customWidth="1"/>
    <col min="259" max="260" width="6.7109375" style="7" customWidth="1"/>
    <col min="261" max="261" width="10.42578125" style="7" customWidth="1"/>
    <col min="262" max="262" width="9.42578125" style="7" customWidth="1"/>
    <col min="263" max="263" width="10.42578125" style="7" customWidth="1"/>
    <col min="264" max="264" width="9.42578125" style="7" bestFit="1" customWidth="1"/>
    <col min="265" max="265" width="9.42578125" style="7" customWidth="1"/>
    <col min="266" max="267" width="10.5703125" style="7" customWidth="1"/>
    <col min="268" max="269" width="11.28515625" style="7" customWidth="1"/>
    <col min="270" max="270" width="9.42578125" style="7" customWidth="1"/>
    <col min="271" max="271" width="10" style="7" customWidth="1"/>
    <col min="272" max="272" width="10.7109375" style="7" customWidth="1"/>
    <col min="273" max="273" width="6.7109375" style="7" customWidth="1"/>
    <col min="274" max="274" width="9.140625" style="7"/>
    <col min="275" max="275" width="9.5703125" style="7" customWidth="1"/>
    <col min="276" max="276" width="9" style="7" customWidth="1"/>
    <col min="277" max="277" width="11.140625" style="7" customWidth="1"/>
    <col min="278" max="278" width="11.28515625" style="7" customWidth="1"/>
    <col min="279" max="279" width="10.42578125" style="7" customWidth="1"/>
    <col min="280" max="280" width="11.85546875" style="7" customWidth="1"/>
    <col min="281" max="281" width="11" style="7" customWidth="1"/>
    <col min="282" max="282" width="7.85546875" style="7" customWidth="1"/>
    <col min="283" max="283" width="8" style="7" customWidth="1"/>
    <col min="284" max="286" width="6.7109375" style="7" customWidth="1"/>
    <col min="287" max="512" width="9.140625" style="7"/>
    <col min="513" max="513" width="6.7109375" style="7" customWidth="1"/>
    <col min="514" max="514" width="26" style="7" customWidth="1"/>
    <col min="515" max="516" width="6.7109375" style="7" customWidth="1"/>
    <col min="517" max="517" width="10.42578125" style="7" customWidth="1"/>
    <col min="518" max="518" width="9.42578125" style="7" customWidth="1"/>
    <col min="519" max="519" width="10.42578125" style="7" customWidth="1"/>
    <col min="520" max="520" width="9.42578125" style="7" bestFit="1" customWidth="1"/>
    <col min="521" max="521" width="9.42578125" style="7" customWidth="1"/>
    <col min="522" max="523" width="10.5703125" style="7" customWidth="1"/>
    <col min="524" max="525" width="11.28515625" style="7" customWidth="1"/>
    <col min="526" max="526" width="9.42578125" style="7" customWidth="1"/>
    <col min="527" max="527" width="10" style="7" customWidth="1"/>
    <col min="528" max="528" width="10.7109375" style="7" customWidth="1"/>
    <col min="529" max="529" width="6.7109375" style="7" customWidth="1"/>
    <col min="530" max="530" width="9.140625" style="7"/>
    <col min="531" max="531" width="9.5703125" style="7" customWidth="1"/>
    <col min="532" max="532" width="9" style="7" customWidth="1"/>
    <col min="533" max="533" width="11.140625" style="7" customWidth="1"/>
    <col min="534" max="534" width="11.28515625" style="7" customWidth="1"/>
    <col min="535" max="535" width="10.42578125" style="7" customWidth="1"/>
    <col min="536" max="536" width="11.85546875" style="7" customWidth="1"/>
    <col min="537" max="537" width="11" style="7" customWidth="1"/>
    <col min="538" max="538" width="7.85546875" style="7" customWidth="1"/>
    <col min="539" max="539" width="8" style="7" customWidth="1"/>
    <col min="540" max="542" width="6.7109375" style="7" customWidth="1"/>
    <col min="543" max="768" width="9.140625" style="7"/>
    <col min="769" max="769" width="6.7109375" style="7" customWidth="1"/>
    <col min="770" max="770" width="26" style="7" customWidth="1"/>
    <col min="771" max="772" width="6.7109375" style="7" customWidth="1"/>
    <col min="773" max="773" width="10.42578125" style="7" customWidth="1"/>
    <col min="774" max="774" width="9.42578125" style="7" customWidth="1"/>
    <col min="775" max="775" width="10.42578125" style="7" customWidth="1"/>
    <col min="776" max="776" width="9.42578125" style="7" bestFit="1" customWidth="1"/>
    <col min="777" max="777" width="9.42578125" style="7" customWidth="1"/>
    <col min="778" max="779" width="10.5703125" style="7" customWidth="1"/>
    <col min="780" max="781" width="11.28515625" style="7" customWidth="1"/>
    <col min="782" max="782" width="9.42578125" style="7" customWidth="1"/>
    <col min="783" max="783" width="10" style="7" customWidth="1"/>
    <col min="784" max="784" width="10.7109375" style="7" customWidth="1"/>
    <col min="785" max="785" width="6.7109375" style="7" customWidth="1"/>
    <col min="786" max="786" width="9.140625" style="7"/>
    <col min="787" max="787" width="9.5703125" style="7" customWidth="1"/>
    <col min="788" max="788" width="9" style="7" customWidth="1"/>
    <col min="789" max="789" width="11.140625" style="7" customWidth="1"/>
    <col min="790" max="790" width="11.28515625" style="7" customWidth="1"/>
    <col min="791" max="791" width="10.42578125" style="7" customWidth="1"/>
    <col min="792" max="792" width="11.85546875" style="7" customWidth="1"/>
    <col min="793" max="793" width="11" style="7" customWidth="1"/>
    <col min="794" max="794" width="7.85546875" style="7" customWidth="1"/>
    <col min="795" max="795" width="8" style="7" customWidth="1"/>
    <col min="796" max="798" width="6.7109375" style="7" customWidth="1"/>
    <col min="799" max="1024" width="9.140625" style="7"/>
    <col min="1025" max="1025" width="6.7109375" style="7" customWidth="1"/>
    <col min="1026" max="1026" width="26" style="7" customWidth="1"/>
    <col min="1027" max="1028" width="6.7109375" style="7" customWidth="1"/>
    <col min="1029" max="1029" width="10.42578125" style="7" customWidth="1"/>
    <col min="1030" max="1030" width="9.42578125" style="7" customWidth="1"/>
    <col min="1031" max="1031" width="10.42578125" style="7" customWidth="1"/>
    <col min="1032" max="1032" width="9.42578125" style="7" bestFit="1" customWidth="1"/>
    <col min="1033" max="1033" width="9.42578125" style="7" customWidth="1"/>
    <col min="1034" max="1035" width="10.5703125" style="7" customWidth="1"/>
    <col min="1036" max="1037" width="11.28515625" style="7" customWidth="1"/>
    <col min="1038" max="1038" width="9.42578125" style="7" customWidth="1"/>
    <col min="1039" max="1039" width="10" style="7" customWidth="1"/>
    <col min="1040" max="1040" width="10.7109375" style="7" customWidth="1"/>
    <col min="1041" max="1041" width="6.7109375" style="7" customWidth="1"/>
    <col min="1042" max="1042" width="9.140625" style="7"/>
    <col min="1043" max="1043" width="9.5703125" style="7" customWidth="1"/>
    <col min="1044" max="1044" width="9" style="7" customWidth="1"/>
    <col min="1045" max="1045" width="11.140625" style="7" customWidth="1"/>
    <col min="1046" max="1046" width="11.28515625" style="7" customWidth="1"/>
    <col min="1047" max="1047" width="10.42578125" style="7" customWidth="1"/>
    <col min="1048" max="1048" width="11.85546875" style="7" customWidth="1"/>
    <col min="1049" max="1049" width="11" style="7" customWidth="1"/>
    <col min="1050" max="1050" width="7.85546875" style="7" customWidth="1"/>
    <col min="1051" max="1051" width="8" style="7" customWidth="1"/>
    <col min="1052" max="1054" width="6.7109375" style="7" customWidth="1"/>
    <col min="1055" max="1280" width="9.140625" style="7"/>
    <col min="1281" max="1281" width="6.7109375" style="7" customWidth="1"/>
    <col min="1282" max="1282" width="26" style="7" customWidth="1"/>
    <col min="1283" max="1284" width="6.7109375" style="7" customWidth="1"/>
    <col min="1285" max="1285" width="10.42578125" style="7" customWidth="1"/>
    <col min="1286" max="1286" width="9.42578125" style="7" customWidth="1"/>
    <col min="1287" max="1287" width="10.42578125" style="7" customWidth="1"/>
    <col min="1288" max="1288" width="9.42578125" style="7" bestFit="1" customWidth="1"/>
    <col min="1289" max="1289" width="9.42578125" style="7" customWidth="1"/>
    <col min="1290" max="1291" width="10.5703125" style="7" customWidth="1"/>
    <col min="1292" max="1293" width="11.28515625" style="7" customWidth="1"/>
    <col min="1294" max="1294" width="9.42578125" style="7" customWidth="1"/>
    <col min="1295" max="1295" width="10" style="7" customWidth="1"/>
    <col min="1296" max="1296" width="10.7109375" style="7" customWidth="1"/>
    <col min="1297" max="1297" width="6.7109375" style="7" customWidth="1"/>
    <col min="1298" max="1298" width="9.140625" style="7"/>
    <col min="1299" max="1299" width="9.5703125" style="7" customWidth="1"/>
    <col min="1300" max="1300" width="9" style="7" customWidth="1"/>
    <col min="1301" max="1301" width="11.140625" style="7" customWidth="1"/>
    <col min="1302" max="1302" width="11.28515625" style="7" customWidth="1"/>
    <col min="1303" max="1303" width="10.42578125" style="7" customWidth="1"/>
    <col min="1304" max="1304" width="11.85546875" style="7" customWidth="1"/>
    <col min="1305" max="1305" width="11" style="7" customWidth="1"/>
    <col min="1306" max="1306" width="7.85546875" style="7" customWidth="1"/>
    <col min="1307" max="1307" width="8" style="7" customWidth="1"/>
    <col min="1308" max="1310" width="6.7109375" style="7" customWidth="1"/>
    <col min="1311" max="1536" width="9.140625" style="7"/>
    <col min="1537" max="1537" width="6.7109375" style="7" customWidth="1"/>
    <col min="1538" max="1538" width="26" style="7" customWidth="1"/>
    <col min="1539" max="1540" width="6.7109375" style="7" customWidth="1"/>
    <col min="1541" max="1541" width="10.42578125" style="7" customWidth="1"/>
    <col min="1542" max="1542" width="9.42578125" style="7" customWidth="1"/>
    <col min="1543" max="1543" width="10.42578125" style="7" customWidth="1"/>
    <col min="1544" max="1544" width="9.42578125" style="7" bestFit="1" customWidth="1"/>
    <col min="1545" max="1545" width="9.42578125" style="7" customWidth="1"/>
    <col min="1546" max="1547" width="10.5703125" style="7" customWidth="1"/>
    <col min="1548" max="1549" width="11.28515625" style="7" customWidth="1"/>
    <col min="1550" max="1550" width="9.42578125" style="7" customWidth="1"/>
    <col min="1551" max="1551" width="10" style="7" customWidth="1"/>
    <col min="1552" max="1552" width="10.7109375" style="7" customWidth="1"/>
    <col min="1553" max="1553" width="6.7109375" style="7" customWidth="1"/>
    <col min="1554" max="1554" width="9.140625" style="7"/>
    <col min="1555" max="1555" width="9.5703125" style="7" customWidth="1"/>
    <col min="1556" max="1556" width="9" style="7" customWidth="1"/>
    <col min="1557" max="1557" width="11.140625" style="7" customWidth="1"/>
    <col min="1558" max="1558" width="11.28515625" style="7" customWidth="1"/>
    <col min="1559" max="1559" width="10.42578125" style="7" customWidth="1"/>
    <col min="1560" max="1560" width="11.85546875" style="7" customWidth="1"/>
    <col min="1561" max="1561" width="11" style="7" customWidth="1"/>
    <col min="1562" max="1562" width="7.85546875" style="7" customWidth="1"/>
    <col min="1563" max="1563" width="8" style="7" customWidth="1"/>
    <col min="1564" max="1566" width="6.7109375" style="7" customWidth="1"/>
    <col min="1567" max="1792" width="9.140625" style="7"/>
    <col min="1793" max="1793" width="6.7109375" style="7" customWidth="1"/>
    <col min="1794" max="1794" width="26" style="7" customWidth="1"/>
    <col min="1795" max="1796" width="6.7109375" style="7" customWidth="1"/>
    <col min="1797" max="1797" width="10.42578125" style="7" customWidth="1"/>
    <col min="1798" max="1798" width="9.42578125" style="7" customWidth="1"/>
    <col min="1799" max="1799" width="10.42578125" style="7" customWidth="1"/>
    <col min="1800" max="1800" width="9.42578125" style="7" bestFit="1" customWidth="1"/>
    <col min="1801" max="1801" width="9.42578125" style="7" customWidth="1"/>
    <col min="1802" max="1803" width="10.5703125" style="7" customWidth="1"/>
    <col min="1804" max="1805" width="11.28515625" style="7" customWidth="1"/>
    <col min="1806" max="1806" width="9.42578125" style="7" customWidth="1"/>
    <col min="1807" max="1807" width="10" style="7" customWidth="1"/>
    <col min="1808" max="1808" width="10.7109375" style="7" customWidth="1"/>
    <col min="1809" max="1809" width="6.7109375" style="7" customWidth="1"/>
    <col min="1810" max="1810" width="9.140625" style="7"/>
    <col min="1811" max="1811" width="9.5703125" style="7" customWidth="1"/>
    <col min="1812" max="1812" width="9" style="7" customWidth="1"/>
    <col min="1813" max="1813" width="11.140625" style="7" customWidth="1"/>
    <col min="1814" max="1814" width="11.28515625" style="7" customWidth="1"/>
    <col min="1815" max="1815" width="10.42578125" style="7" customWidth="1"/>
    <col min="1816" max="1816" width="11.85546875" style="7" customWidth="1"/>
    <col min="1817" max="1817" width="11" style="7" customWidth="1"/>
    <col min="1818" max="1818" width="7.85546875" style="7" customWidth="1"/>
    <col min="1819" max="1819" width="8" style="7" customWidth="1"/>
    <col min="1820" max="1822" width="6.7109375" style="7" customWidth="1"/>
    <col min="1823" max="2048" width="9.140625" style="7"/>
    <col min="2049" max="2049" width="6.7109375" style="7" customWidth="1"/>
    <col min="2050" max="2050" width="26" style="7" customWidth="1"/>
    <col min="2051" max="2052" width="6.7109375" style="7" customWidth="1"/>
    <col min="2053" max="2053" width="10.42578125" style="7" customWidth="1"/>
    <col min="2054" max="2054" width="9.42578125" style="7" customWidth="1"/>
    <col min="2055" max="2055" width="10.42578125" style="7" customWidth="1"/>
    <col min="2056" max="2056" width="9.42578125" style="7" bestFit="1" customWidth="1"/>
    <col min="2057" max="2057" width="9.42578125" style="7" customWidth="1"/>
    <col min="2058" max="2059" width="10.5703125" style="7" customWidth="1"/>
    <col min="2060" max="2061" width="11.28515625" style="7" customWidth="1"/>
    <col min="2062" max="2062" width="9.42578125" style="7" customWidth="1"/>
    <col min="2063" max="2063" width="10" style="7" customWidth="1"/>
    <col min="2064" max="2064" width="10.7109375" style="7" customWidth="1"/>
    <col min="2065" max="2065" width="6.7109375" style="7" customWidth="1"/>
    <col min="2066" max="2066" width="9.140625" style="7"/>
    <col min="2067" max="2067" width="9.5703125" style="7" customWidth="1"/>
    <col min="2068" max="2068" width="9" style="7" customWidth="1"/>
    <col min="2069" max="2069" width="11.140625" style="7" customWidth="1"/>
    <col min="2070" max="2070" width="11.28515625" style="7" customWidth="1"/>
    <col min="2071" max="2071" width="10.42578125" style="7" customWidth="1"/>
    <col min="2072" max="2072" width="11.85546875" style="7" customWidth="1"/>
    <col min="2073" max="2073" width="11" style="7" customWidth="1"/>
    <col min="2074" max="2074" width="7.85546875" style="7" customWidth="1"/>
    <col min="2075" max="2075" width="8" style="7" customWidth="1"/>
    <col min="2076" max="2078" width="6.7109375" style="7" customWidth="1"/>
    <col min="2079" max="2304" width="9.140625" style="7"/>
    <col min="2305" max="2305" width="6.7109375" style="7" customWidth="1"/>
    <col min="2306" max="2306" width="26" style="7" customWidth="1"/>
    <col min="2307" max="2308" width="6.7109375" style="7" customWidth="1"/>
    <col min="2309" max="2309" width="10.42578125" style="7" customWidth="1"/>
    <col min="2310" max="2310" width="9.42578125" style="7" customWidth="1"/>
    <col min="2311" max="2311" width="10.42578125" style="7" customWidth="1"/>
    <col min="2312" max="2312" width="9.42578125" style="7" bestFit="1" customWidth="1"/>
    <col min="2313" max="2313" width="9.42578125" style="7" customWidth="1"/>
    <col min="2314" max="2315" width="10.5703125" style="7" customWidth="1"/>
    <col min="2316" max="2317" width="11.28515625" style="7" customWidth="1"/>
    <col min="2318" max="2318" width="9.42578125" style="7" customWidth="1"/>
    <col min="2319" max="2319" width="10" style="7" customWidth="1"/>
    <col min="2320" max="2320" width="10.7109375" style="7" customWidth="1"/>
    <col min="2321" max="2321" width="6.7109375" style="7" customWidth="1"/>
    <col min="2322" max="2322" width="9.140625" style="7"/>
    <col min="2323" max="2323" width="9.5703125" style="7" customWidth="1"/>
    <col min="2324" max="2324" width="9" style="7" customWidth="1"/>
    <col min="2325" max="2325" width="11.140625" style="7" customWidth="1"/>
    <col min="2326" max="2326" width="11.28515625" style="7" customWidth="1"/>
    <col min="2327" max="2327" width="10.42578125" style="7" customWidth="1"/>
    <col min="2328" max="2328" width="11.85546875" style="7" customWidth="1"/>
    <col min="2329" max="2329" width="11" style="7" customWidth="1"/>
    <col min="2330" max="2330" width="7.85546875" style="7" customWidth="1"/>
    <col min="2331" max="2331" width="8" style="7" customWidth="1"/>
    <col min="2332" max="2334" width="6.7109375" style="7" customWidth="1"/>
    <col min="2335" max="2560" width="9.140625" style="7"/>
    <col min="2561" max="2561" width="6.7109375" style="7" customWidth="1"/>
    <col min="2562" max="2562" width="26" style="7" customWidth="1"/>
    <col min="2563" max="2564" width="6.7109375" style="7" customWidth="1"/>
    <col min="2565" max="2565" width="10.42578125" style="7" customWidth="1"/>
    <col min="2566" max="2566" width="9.42578125" style="7" customWidth="1"/>
    <col min="2567" max="2567" width="10.42578125" style="7" customWidth="1"/>
    <col min="2568" max="2568" width="9.42578125" style="7" bestFit="1" customWidth="1"/>
    <col min="2569" max="2569" width="9.42578125" style="7" customWidth="1"/>
    <col min="2570" max="2571" width="10.5703125" style="7" customWidth="1"/>
    <col min="2572" max="2573" width="11.28515625" style="7" customWidth="1"/>
    <col min="2574" max="2574" width="9.42578125" style="7" customWidth="1"/>
    <col min="2575" max="2575" width="10" style="7" customWidth="1"/>
    <col min="2576" max="2576" width="10.7109375" style="7" customWidth="1"/>
    <col min="2577" max="2577" width="6.7109375" style="7" customWidth="1"/>
    <col min="2578" max="2578" width="9.140625" style="7"/>
    <col min="2579" max="2579" width="9.5703125" style="7" customWidth="1"/>
    <col min="2580" max="2580" width="9" style="7" customWidth="1"/>
    <col min="2581" max="2581" width="11.140625" style="7" customWidth="1"/>
    <col min="2582" max="2582" width="11.28515625" style="7" customWidth="1"/>
    <col min="2583" max="2583" width="10.42578125" style="7" customWidth="1"/>
    <col min="2584" max="2584" width="11.85546875" style="7" customWidth="1"/>
    <col min="2585" max="2585" width="11" style="7" customWidth="1"/>
    <col min="2586" max="2586" width="7.85546875" style="7" customWidth="1"/>
    <col min="2587" max="2587" width="8" style="7" customWidth="1"/>
    <col min="2588" max="2590" width="6.7109375" style="7" customWidth="1"/>
    <col min="2591" max="2816" width="9.140625" style="7"/>
    <col min="2817" max="2817" width="6.7109375" style="7" customWidth="1"/>
    <col min="2818" max="2818" width="26" style="7" customWidth="1"/>
    <col min="2819" max="2820" width="6.7109375" style="7" customWidth="1"/>
    <col min="2821" max="2821" width="10.42578125" style="7" customWidth="1"/>
    <col min="2822" max="2822" width="9.42578125" style="7" customWidth="1"/>
    <col min="2823" max="2823" width="10.42578125" style="7" customWidth="1"/>
    <col min="2824" max="2824" width="9.42578125" style="7" bestFit="1" customWidth="1"/>
    <col min="2825" max="2825" width="9.42578125" style="7" customWidth="1"/>
    <col min="2826" max="2827" width="10.5703125" style="7" customWidth="1"/>
    <col min="2828" max="2829" width="11.28515625" style="7" customWidth="1"/>
    <col min="2830" max="2830" width="9.42578125" style="7" customWidth="1"/>
    <col min="2831" max="2831" width="10" style="7" customWidth="1"/>
    <col min="2832" max="2832" width="10.7109375" style="7" customWidth="1"/>
    <col min="2833" max="2833" width="6.7109375" style="7" customWidth="1"/>
    <col min="2834" max="2834" width="9.140625" style="7"/>
    <col min="2835" max="2835" width="9.5703125" style="7" customWidth="1"/>
    <col min="2836" max="2836" width="9" style="7" customWidth="1"/>
    <col min="2837" max="2837" width="11.140625" style="7" customWidth="1"/>
    <col min="2838" max="2838" width="11.28515625" style="7" customWidth="1"/>
    <col min="2839" max="2839" width="10.42578125" style="7" customWidth="1"/>
    <col min="2840" max="2840" width="11.85546875" style="7" customWidth="1"/>
    <col min="2841" max="2841" width="11" style="7" customWidth="1"/>
    <col min="2842" max="2842" width="7.85546875" style="7" customWidth="1"/>
    <col min="2843" max="2843" width="8" style="7" customWidth="1"/>
    <col min="2844" max="2846" width="6.7109375" style="7" customWidth="1"/>
    <col min="2847" max="3072" width="9.140625" style="7"/>
    <col min="3073" max="3073" width="6.7109375" style="7" customWidth="1"/>
    <col min="3074" max="3074" width="26" style="7" customWidth="1"/>
    <col min="3075" max="3076" width="6.7109375" style="7" customWidth="1"/>
    <col min="3077" max="3077" width="10.42578125" style="7" customWidth="1"/>
    <col min="3078" max="3078" width="9.42578125" style="7" customWidth="1"/>
    <col min="3079" max="3079" width="10.42578125" style="7" customWidth="1"/>
    <col min="3080" max="3080" width="9.42578125" style="7" bestFit="1" customWidth="1"/>
    <col min="3081" max="3081" width="9.42578125" style="7" customWidth="1"/>
    <col min="3082" max="3083" width="10.5703125" style="7" customWidth="1"/>
    <col min="3084" max="3085" width="11.28515625" style="7" customWidth="1"/>
    <col min="3086" max="3086" width="9.42578125" style="7" customWidth="1"/>
    <col min="3087" max="3087" width="10" style="7" customWidth="1"/>
    <col min="3088" max="3088" width="10.7109375" style="7" customWidth="1"/>
    <col min="3089" max="3089" width="6.7109375" style="7" customWidth="1"/>
    <col min="3090" max="3090" width="9.140625" style="7"/>
    <col min="3091" max="3091" width="9.5703125" style="7" customWidth="1"/>
    <col min="3092" max="3092" width="9" style="7" customWidth="1"/>
    <col min="3093" max="3093" width="11.140625" style="7" customWidth="1"/>
    <col min="3094" max="3094" width="11.28515625" style="7" customWidth="1"/>
    <col min="3095" max="3095" width="10.42578125" style="7" customWidth="1"/>
    <col min="3096" max="3096" width="11.85546875" style="7" customWidth="1"/>
    <col min="3097" max="3097" width="11" style="7" customWidth="1"/>
    <col min="3098" max="3098" width="7.85546875" style="7" customWidth="1"/>
    <col min="3099" max="3099" width="8" style="7" customWidth="1"/>
    <col min="3100" max="3102" width="6.7109375" style="7" customWidth="1"/>
    <col min="3103" max="3328" width="9.140625" style="7"/>
    <col min="3329" max="3329" width="6.7109375" style="7" customWidth="1"/>
    <col min="3330" max="3330" width="26" style="7" customWidth="1"/>
    <col min="3331" max="3332" width="6.7109375" style="7" customWidth="1"/>
    <col min="3333" max="3333" width="10.42578125" style="7" customWidth="1"/>
    <col min="3334" max="3334" width="9.42578125" style="7" customWidth="1"/>
    <col min="3335" max="3335" width="10.42578125" style="7" customWidth="1"/>
    <col min="3336" max="3336" width="9.42578125" style="7" bestFit="1" customWidth="1"/>
    <col min="3337" max="3337" width="9.42578125" style="7" customWidth="1"/>
    <col min="3338" max="3339" width="10.5703125" style="7" customWidth="1"/>
    <col min="3340" max="3341" width="11.28515625" style="7" customWidth="1"/>
    <col min="3342" max="3342" width="9.42578125" style="7" customWidth="1"/>
    <col min="3343" max="3343" width="10" style="7" customWidth="1"/>
    <col min="3344" max="3344" width="10.7109375" style="7" customWidth="1"/>
    <col min="3345" max="3345" width="6.7109375" style="7" customWidth="1"/>
    <col min="3346" max="3346" width="9.140625" style="7"/>
    <col min="3347" max="3347" width="9.5703125" style="7" customWidth="1"/>
    <col min="3348" max="3348" width="9" style="7" customWidth="1"/>
    <col min="3349" max="3349" width="11.140625" style="7" customWidth="1"/>
    <col min="3350" max="3350" width="11.28515625" style="7" customWidth="1"/>
    <col min="3351" max="3351" width="10.42578125" style="7" customWidth="1"/>
    <col min="3352" max="3352" width="11.85546875" style="7" customWidth="1"/>
    <col min="3353" max="3353" width="11" style="7" customWidth="1"/>
    <col min="3354" max="3354" width="7.85546875" style="7" customWidth="1"/>
    <col min="3355" max="3355" width="8" style="7" customWidth="1"/>
    <col min="3356" max="3358" width="6.7109375" style="7" customWidth="1"/>
    <col min="3359" max="3584" width="9.140625" style="7"/>
    <col min="3585" max="3585" width="6.7109375" style="7" customWidth="1"/>
    <col min="3586" max="3586" width="26" style="7" customWidth="1"/>
    <col min="3587" max="3588" width="6.7109375" style="7" customWidth="1"/>
    <col min="3589" max="3589" width="10.42578125" style="7" customWidth="1"/>
    <col min="3590" max="3590" width="9.42578125" style="7" customWidth="1"/>
    <col min="3591" max="3591" width="10.42578125" style="7" customWidth="1"/>
    <col min="3592" max="3592" width="9.42578125" style="7" bestFit="1" customWidth="1"/>
    <col min="3593" max="3593" width="9.42578125" style="7" customWidth="1"/>
    <col min="3594" max="3595" width="10.5703125" style="7" customWidth="1"/>
    <col min="3596" max="3597" width="11.28515625" style="7" customWidth="1"/>
    <col min="3598" max="3598" width="9.42578125" style="7" customWidth="1"/>
    <col min="3599" max="3599" width="10" style="7" customWidth="1"/>
    <col min="3600" max="3600" width="10.7109375" style="7" customWidth="1"/>
    <col min="3601" max="3601" width="6.7109375" style="7" customWidth="1"/>
    <col min="3602" max="3602" width="9.140625" style="7"/>
    <col min="3603" max="3603" width="9.5703125" style="7" customWidth="1"/>
    <col min="3604" max="3604" width="9" style="7" customWidth="1"/>
    <col min="3605" max="3605" width="11.140625" style="7" customWidth="1"/>
    <col min="3606" max="3606" width="11.28515625" style="7" customWidth="1"/>
    <col min="3607" max="3607" width="10.42578125" style="7" customWidth="1"/>
    <col min="3608" max="3608" width="11.85546875" style="7" customWidth="1"/>
    <col min="3609" max="3609" width="11" style="7" customWidth="1"/>
    <col min="3610" max="3610" width="7.85546875" style="7" customWidth="1"/>
    <col min="3611" max="3611" width="8" style="7" customWidth="1"/>
    <col min="3612" max="3614" width="6.7109375" style="7" customWidth="1"/>
    <col min="3615" max="3840" width="9.140625" style="7"/>
    <col min="3841" max="3841" width="6.7109375" style="7" customWidth="1"/>
    <col min="3842" max="3842" width="26" style="7" customWidth="1"/>
    <col min="3843" max="3844" width="6.7109375" style="7" customWidth="1"/>
    <col min="3845" max="3845" width="10.42578125" style="7" customWidth="1"/>
    <col min="3846" max="3846" width="9.42578125" style="7" customWidth="1"/>
    <col min="3847" max="3847" width="10.42578125" style="7" customWidth="1"/>
    <col min="3848" max="3848" width="9.42578125" style="7" bestFit="1" customWidth="1"/>
    <col min="3849" max="3849" width="9.42578125" style="7" customWidth="1"/>
    <col min="3850" max="3851" width="10.5703125" style="7" customWidth="1"/>
    <col min="3852" max="3853" width="11.28515625" style="7" customWidth="1"/>
    <col min="3854" max="3854" width="9.42578125" style="7" customWidth="1"/>
    <col min="3855" max="3855" width="10" style="7" customWidth="1"/>
    <col min="3856" max="3856" width="10.7109375" style="7" customWidth="1"/>
    <col min="3857" max="3857" width="6.7109375" style="7" customWidth="1"/>
    <col min="3858" max="3858" width="9.140625" style="7"/>
    <col min="3859" max="3859" width="9.5703125" style="7" customWidth="1"/>
    <col min="3860" max="3860" width="9" style="7" customWidth="1"/>
    <col min="3861" max="3861" width="11.140625" style="7" customWidth="1"/>
    <col min="3862" max="3862" width="11.28515625" style="7" customWidth="1"/>
    <col min="3863" max="3863" width="10.42578125" style="7" customWidth="1"/>
    <col min="3864" max="3864" width="11.85546875" style="7" customWidth="1"/>
    <col min="3865" max="3865" width="11" style="7" customWidth="1"/>
    <col min="3866" max="3866" width="7.85546875" style="7" customWidth="1"/>
    <col min="3867" max="3867" width="8" style="7" customWidth="1"/>
    <col min="3868" max="3870" width="6.7109375" style="7" customWidth="1"/>
    <col min="3871" max="4096" width="9.140625" style="7"/>
    <col min="4097" max="4097" width="6.7109375" style="7" customWidth="1"/>
    <col min="4098" max="4098" width="26" style="7" customWidth="1"/>
    <col min="4099" max="4100" width="6.7109375" style="7" customWidth="1"/>
    <col min="4101" max="4101" width="10.42578125" style="7" customWidth="1"/>
    <col min="4102" max="4102" width="9.42578125" style="7" customWidth="1"/>
    <col min="4103" max="4103" width="10.42578125" style="7" customWidth="1"/>
    <col min="4104" max="4104" width="9.42578125" style="7" bestFit="1" customWidth="1"/>
    <col min="4105" max="4105" width="9.42578125" style="7" customWidth="1"/>
    <col min="4106" max="4107" width="10.5703125" style="7" customWidth="1"/>
    <col min="4108" max="4109" width="11.28515625" style="7" customWidth="1"/>
    <col min="4110" max="4110" width="9.42578125" style="7" customWidth="1"/>
    <col min="4111" max="4111" width="10" style="7" customWidth="1"/>
    <col min="4112" max="4112" width="10.7109375" style="7" customWidth="1"/>
    <col min="4113" max="4113" width="6.7109375" style="7" customWidth="1"/>
    <col min="4114" max="4114" width="9.140625" style="7"/>
    <col min="4115" max="4115" width="9.5703125" style="7" customWidth="1"/>
    <col min="4116" max="4116" width="9" style="7" customWidth="1"/>
    <col min="4117" max="4117" width="11.140625" style="7" customWidth="1"/>
    <col min="4118" max="4118" width="11.28515625" style="7" customWidth="1"/>
    <col min="4119" max="4119" width="10.42578125" style="7" customWidth="1"/>
    <col min="4120" max="4120" width="11.85546875" style="7" customWidth="1"/>
    <col min="4121" max="4121" width="11" style="7" customWidth="1"/>
    <col min="4122" max="4122" width="7.85546875" style="7" customWidth="1"/>
    <col min="4123" max="4123" width="8" style="7" customWidth="1"/>
    <col min="4124" max="4126" width="6.7109375" style="7" customWidth="1"/>
    <col min="4127" max="4352" width="9.140625" style="7"/>
    <col min="4353" max="4353" width="6.7109375" style="7" customWidth="1"/>
    <col min="4354" max="4354" width="26" style="7" customWidth="1"/>
    <col min="4355" max="4356" width="6.7109375" style="7" customWidth="1"/>
    <col min="4357" max="4357" width="10.42578125" style="7" customWidth="1"/>
    <col min="4358" max="4358" width="9.42578125" style="7" customWidth="1"/>
    <col min="4359" max="4359" width="10.42578125" style="7" customWidth="1"/>
    <col min="4360" max="4360" width="9.42578125" style="7" bestFit="1" customWidth="1"/>
    <col min="4361" max="4361" width="9.42578125" style="7" customWidth="1"/>
    <col min="4362" max="4363" width="10.5703125" style="7" customWidth="1"/>
    <col min="4364" max="4365" width="11.28515625" style="7" customWidth="1"/>
    <col min="4366" max="4366" width="9.42578125" style="7" customWidth="1"/>
    <col min="4367" max="4367" width="10" style="7" customWidth="1"/>
    <col min="4368" max="4368" width="10.7109375" style="7" customWidth="1"/>
    <col min="4369" max="4369" width="6.7109375" style="7" customWidth="1"/>
    <col min="4370" max="4370" width="9.140625" style="7"/>
    <col min="4371" max="4371" width="9.5703125" style="7" customWidth="1"/>
    <col min="4372" max="4372" width="9" style="7" customWidth="1"/>
    <col min="4373" max="4373" width="11.140625" style="7" customWidth="1"/>
    <col min="4374" max="4374" width="11.28515625" style="7" customWidth="1"/>
    <col min="4375" max="4375" width="10.42578125" style="7" customWidth="1"/>
    <col min="4376" max="4376" width="11.85546875" style="7" customWidth="1"/>
    <col min="4377" max="4377" width="11" style="7" customWidth="1"/>
    <col min="4378" max="4378" width="7.85546875" style="7" customWidth="1"/>
    <col min="4379" max="4379" width="8" style="7" customWidth="1"/>
    <col min="4380" max="4382" width="6.7109375" style="7" customWidth="1"/>
    <col min="4383" max="4608" width="9.140625" style="7"/>
    <col min="4609" max="4609" width="6.7109375" style="7" customWidth="1"/>
    <col min="4610" max="4610" width="26" style="7" customWidth="1"/>
    <col min="4611" max="4612" width="6.7109375" style="7" customWidth="1"/>
    <col min="4613" max="4613" width="10.42578125" style="7" customWidth="1"/>
    <col min="4614" max="4614" width="9.42578125" style="7" customWidth="1"/>
    <col min="4615" max="4615" width="10.42578125" style="7" customWidth="1"/>
    <col min="4616" max="4616" width="9.42578125" style="7" bestFit="1" customWidth="1"/>
    <col min="4617" max="4617" width="9.42578125" style="7" customWidth="1"/>
    <col min="4618" max="4619" width="10.5703125" style="7" customWidth="1"/>
    <col min="4620" max="4621" width="11.28515625" style="7" customWidth="1"/>
    <col min="4622" max="4622" width="9.42578125" style="7" customWidth="1"/>
    <col min="4623" max="4623" width="10" style="7" customWidth="1"/>
    <col min="4624" max="4624" width="10.7109375" style="7" customWidth="1"/>
    <col min="4625" max="4625" width="6.7109375" style="7" customWidth="1"/>
    <col min="4626" max="4626" width="9.140625" style="7"/>
    <col min="4627" max="4627" width="9.5703125" style="7" customWidth="1"/>
    <col min="4628" max="4628" width="9" style="7" customWidth="1"/>
    <col min="4629" max="4629" width="11.140625" style="7" customWidth="1"/>
    <col min="4630" max="4630" width="11.28515625" style="7" customWidth="1"/>
    <col min="4631" max="4631" width="10.42578125" style="7" customWidth="1"/>
    <col min="4632" max="4632" width="11.85546875" style="7" customWidth="1"/>
    <col min="4633" max="4633" width="11" style="7" customWidth="1"/>
    <col min="4634" max="4634" width="7.85546875" style="7" customWidth="1"/>
    <col min="4635" max="4635" width="8" style="7" customWidth="1"/>
    <col min="4636" max="4638" width="6.7109375" style="7" customWidth="1"/>
    <col min="4639" max="4864" width="9.140625" style="7"/>
    <col min="4865" max="4865" width="6.7109375" style="7" customWidth="1"/>
    <col min="4866" max="4866" width="26" style="7" customWidth="1"/>
    <col min="4867" max="4868" width="6.7109375" style="7" customWidth="1"/>
    <col min="4869" max="4869" width="10.42578125" style="7" customWidth="1"/>
    <col min="4870" max="4870" width="9.42578125" style="7" customWidth="1"/>
    <col min="4871" max="4871" width="10.42578125" style="7" customWidth="1"/>
    <col min="4872" max="4872" width="9.42578125" style="7" bestFit="1" customWidth="1"/>
    <col min="4873" max="4873" width="9.42578125" style="7" customWidth="1"/>
    <col min="4874" max="4875" width="10.5703125" style="7" customWidth="1"/>
    <col min="4876" max="4877" width="11.28515625" style="7" customWidth="1"/>
    <col min="4878" max="4878" width="9.42578125" style="7" customWidth="1"/>
    <col min="4879" max="4879" width="10" style="7" customWidth="1"/>
    <col min="4880" max="4880" width="10.7109375" style="7" customWidth="1"/>
    <col min="4881" max="4881" width="6.7109375" style="7" customWidth="1"/>
    <col min="4882" max="4882" width="9.140625" style="7"/>
    <col min="4883" max="4883" width="9.5703125" style="7" customWidth="1"/>
    <col min="4884" max="4884" width="9" style="7" customWidth="1"/>
    <col min="4885" max="4885" width="11.140625" style="7" customWidth="1"/>
    <col min="4886" max="4886" width="11.28515625" style="7" customWidth="1"/>
    <col min="4887" max="4887" width="10.42578125" style="7" customWidth="1"/>
    <col min="4888" max="4888" width="11.85546875" style="7" customWidth="1"/>
    <col min="4889" max="4889" width="11" style="7" customWidth="1"/>
    <col min="4890" max="4890" width="7.85546875" style="7" customWidth="1"/>
    <col min="4891" max="4891" width="8" style="7" customWidth="1"/>
    <col min="4892" max="4894" width="6.7109375" style="7" customWidth="1"/>
    <col min="4895" max="5120" width="9.140625" style="7"/>
    <col min="5121" max="5121" width="6.7109375" style="7" customWidth="1"/>
    <col min="5122" max="5122" width="26" style="7" customWidth="1"/>
    <col min="5123" max="5124" width="6.7109375" style="7" customWidth="1"/>
    <col min="5125" max="5125" width="10.42578125" style="7" customWidth="1"/>
    <col min="5126" max="5126" width="9.42578125" style="7" customWidth="1"/>
    <col min="5127" max="5127" width="10.42578125" style="7" customWidth="1"/>
    <col min="5128" max="5128" width="9.42578125" style="7" bestFit="1" customWidth="1"/>
    <col min="5129" max="5129" width="9.42578125" style="7" customWidth="1"/>
    <col min="5130" max="5131" width="10.5703125" style="7" customWidth="1"/>
    <col min="5132" max="5133" width="11.28515625" style="7" customWidth="1"/>
    <col min="5134" max="5134" width="9.42578125" style="7" customWidth="1"/>
    <col min="5135" max="5135" width="10" style="7" customWidth="1"/>
    <col min="5136" max="5136" width="10.7109375" style="7" customWidth="1"/>
    <col min="5137" max="5137" width="6.7109375" style="7" customWidth="1"/>
    <col min="5138" max="5138" width="9.140625" style="7"/>
    <col min="5139" max="5139" width="9.5703125" style="7" customWidth="1"/>
    <col min="5140" max="5140" width="9" style="7" customWidth="1"/>
    <col min="5141" max="5141" width="11.140625" style="7" customWidth="1"/>
    <col min="5142" max="5142" width="11.28515625" style="7" customWidth="1"/>
    <col min="5143" max="5143" width="10.42578125" style="7" customWidth="1"/>
    <col min="5144" max="5144" width="11.85546875" style="7" customWidth="1"/>
    <col min="5145" max="5145" width="11" style="7" customWidth="1"/>
    <col min="5146" max="5146" width="7.85546875" style="7" customWidth="1"/>
    <col min="5147" max="5147" width="8" style="7" customWidth="1"/>
    <col min="5148" max="5150" width="6.7109375" style="7" customWidth="1"/>
    <col min="5151" max="5376" width="9.140625" style="7"/>
    <col min="5377" max="5377" width="6.7109375" style="7" customWidth="1"/>
    <col min="5378" max="5378" width="26" style="7" customWidth="1"/>
    <col min="5379" max="5380" width="6.7109375" style="7" customWidth="1"/>
    <col min="5381" max="5381" width="10.42578125" style="7" customWidth="1"/>
    <col min="5382" max="5382" width="9.42578125" style="7" customWidth="1"/>
    <col min="5383" max="5383" width="10.42578125" style="7" customWidth="1"/>
    <col min="5384" max="5384" width="9.42578125" style="7" bestFit="1" customWidth="1"/>
    <col min="5385" max="5385" width="9.42578125" style="7" customWidth="1"/>
    <col min="5386" max="5387" width="10.5703125" style="7" customWidth="1"/>
    <col min="5388" max="5389" width="11.28515625" style="7" customWidth="1"/>
    <col min="5390" max="5390" width="9.42578125" style="7" customWidth="1"/>
    <col min="5391" max="5391" width="10" style="7" customWidth="1"/>
    <col min="5392" max="5392" width="10.7109375" style="7" customWidth="1"/>
    <col min="5393" max="5393" width="6.7109375" style="7" customWidth="1"/>
    <col min="5394" max="5394" width="9.140625" style="7"/>
    <col min="5395" max="5395" width="9.5703125" style="7" customWidth="1"/>
    <col min="5396" max="5396" width="9" style="7" customWidth="1"/>
    <col min="5397" max="5397" width="11.140625" style="7" customWidth="1"/>
    <col min="5398" max="5398" width="11.28515625" style="7" customWidth="1"/>
    <col min="5399" max="5399" width="10.42578125" style="7" customWidth="1"/>
    <col min="5400" max="5400" width="11.85546875" style="7" customWidth="1"/>
    <col min="5401" max="5401" width="11" style="7" customWidth="1"/>
    <col min="5402" max="5402" width="7.85546875" style="7" customWidth="1"/>
    <col min="5403" max="5403" width="8" style="7" customWidth="1"/>
    <col min="5404" max="5406" width="6.7109375" style="7" customWidth="1"/>
    <col min="5407" max="5632" width="9.140625" style="7"/>
    <col min="5633" max="5633" width="6.7109375" style="7" customWidth="1"/>
    <col min="5634" max="5634" width="26" style="7" customWidth="1"/>
    <col min="5635" max="5636" width="6.7109375" style="7" customWidth="1"/>
    <col min="5637" max="5637" width="10.42578125" style="7" customWidth="1"/>
    <col min="5638" max="5638" width="9.42578125" style="7" customWidth="1"/>
    <col min="5639" max="5639" width="10.42578125" style="7" customWidth="1"/>
    <col min="5640" max="5640" width="9.42578125" style="7" bestFit="1" customWidth="1"/>
    <col min="5641" max="5641" width="9.42578125" style="7" customWidth="1"/>
    <col min="5642" max="5643" width="10.5703125" style="7" customWidth="1"/>
    <col min="5644" max="5645" width="11.28515625" style="7" customWidth="1"/>
    <col min="5646" max="5646" width="9.42578125" style="7" customWidth="1"/>
    <col min="5647" max="5647" width="10" style="7" customWidth="1"/>
    <col min="5648" max="5648" width="10.7109375" style="7" customWidth="1"/>
    <col min="5649" max="5649" width="6.7109375" style="7" customWidth="1"/>
    <col min="5650" max="5650" width="9.140625" style="7"/>
    <col min="5651" max="5651" width="9.5703125" style="7" customWidth="1"/>
    <col min="5652" max="5652" width="9" style="7" customWidth="1"/>
    <col min="5653" max="5653" width="11.140625" style="7" customWidth="1"/>
    <col min="5654" max="5654" width="11.28515625" style="7" customWidth="1"/>
    <col min="5655" max="5655" width="10.42578125" style="7" customWidth="1"/>
    <col min="5656" max="5656" width="11.85546875" style="7" customWidth="1"/>
    <col min="5657" max="5657" width="11" style="7" customWidth="1"/>
    <col min="5658" max="5658" width="7.85546875" style="7" customWidth="1"/>
    <col min="5659" max="5659" width="8" style="7" customWidth="1"/>
    <col min="5660" max="5662" width="6.7109375" style="7" customWidth="1"/>
    <col min="5663" max="5888" width="9.140625" style="7"/>
    <col min="5889" max="5889" width="6.7109375" style="7" customWidth="1"/>
    <col min="5890" max="5890" width="26" style="7" customWidth="1"/>
    <col min="5891" max="5892" width="6.7109375" style="7" customWidth="1"/>
    <col min="5893" max="5893" width="10.42578125" style="7" customWidth="1"/>
    <col min="5894" max="5894" width="9.42578125" style="7" customWidth="1"/>
    <col min="5895" max="5895" width="10.42578125" style="7" customWidth="1"/>
    <col min="5896" max="5896" width="9.42578125" style="7" bestFit="1" customWidth="1"/>
    <col min="5897" max="5897" width="9.42578125" style="7" customWidth="1"/>
    <col min="5898" max="5899" width="10.5703125" style="7" customWidth="1"/>
    <col min="5900" max="5901" width="11.28515625" style="7" customWidth="1"/>
    <col min="5902" max="5902" width="9.42578125" style="7" customWidth="1"/>
    <col min="5903" max="5903" width="10" style="7" customWidth="1"/>
    <col min="5904" max="5904" width="10.7109375" style="7" customWidth="1"/>
    <col min="5905" max="5905" width="6.7109375" style="7" customWidth="1"/>
    <col min="5906" max="5906" width="9.140625" style="7"/>
    <col min="5907" max="5907" width="9.5703125" style="7" customWidth="1"/>
    <col min="5908" max="5908" width="9" style="7" customWidth="1"/>
    <col min="5909" max="5909" width="11.140625" style="7" customWidth="1"/>
    <col min="5910" max="5910" width="11.28515625" style="7" customWidth="1"/>
    <col min="5911" max="5911" width="10.42578125" style="7" customWidth="1"/>
    <col min="5912" max="5912" width="11.85546875" style="7" customWidth="1"/>
    <col min="5913" max="5913" width="11" style="7" customWidth="1"/>
    <col min="5914" max="5914" width="7.85546875" style="7" customWidth="1"/>
    <col min="5915" max="5915" width="8" style="7" customWidth="1"/>
    <col min="5916" max="5918" width="6.7109375" style="7" customWidth="1"/>
    <col min="5919" max="6144" width="9.140625" style="7"/>
    <col min="6145" max="6145" width="6.7109375" style="7" customWidth="1"/>
    <col min="6146" max="6146" width="26" style="7" customWidth="1"/>
    <col min="6147" max="6148" width="6.7109375" style="7" customWidth="1"/>
    <col min="6149" max="6149" width="10.42578125" style="7" customWidth="1"/>
    <col min="6150" max="6150" width="9.42578125" style="7" customWidth="1"/>
    <col min="6151" max="6151" width="10.42578125" style="7" customWidth="1"/>
    <col min="6152" max="6152" width="9.42578125" style="7" bestFit="1" customWidth="1"/>
    <col min="6153" max="6153" width="9.42578125" style="7" customWidth="1"/>
    <col min="6154" max="6155" width="10.5703125" style="7" customWidth="1"/>
    <col min="6156" max="6157" width="11.28515625" style="7" customWidth="1"/>
    <col min="6158" max="6158" width="9.42578125" style="7" customWidth="1"/>
    <col min="6159" max="6159" width="10" style="7" customWidth="1"/>
    <col min="6160" max="6160" width="10.7109375" style="7" customWidth="1"/>
    <col min="6161" max="6161" width="6.7109375" style="7" customWidth="1"/>
    <col min="6162" max="6162" width="9.140625" style="7"/>
    <col min="6163" max="6163" width="9.5703125" style="7" customWidth="1"/>
    <col min="6164" max="6164" width="9" style="7" customWidth="1"/>
    <col min="6165" max="6165" width="11.140625" style="7" customWidth="1"/>
    <col min="6166" max="6166" width="11.28515625" style="7" customWidth="1"/>
    <col min="6167" max="6167" width="10.42578125" style="7" customWidth="1"/>
    <col min="6168" max="6168" width="11.85546875" style="7" customWidth="1"/>
    <col min="6169" max="6169" width="11" style="7" customWidth="1"/>
    <col min="6170" max="6170" width="7.85546875" style="7" customWidth="1"/>
    <col min="6171" max="6171" width="8" style="7" customWidth="1"/>
    <col min="6172" max="6174" width="6.7109375" style="7" customWidth="1"/>
    <col min="6175" max="6400" width="9.140625" style="7"/>
    <col min="6401" max="6401" width="6.7109375" style="7" customWidth="1"/>
    <col min="6402" max="6402" width="26" style="7" customWidth="1"/>
    <col min="6403" max="6404" width="6.7109375" style="7" customWidth="1"/>
    <col min="6405" max="6405" width="10.42578125" style="7" customWidth="1"/>
    <col min="6406" max="6406" width="9.42578125" style="7" customWidth="1"/>
    <col min="6407" max="6407" width="10.42578125" style="7" customWidth="1"/>
    <col min="6408" max="6408" width="9.42578125" style="7" bestFit="1" customWidth="1"/>
    <col min="6409" max="6409" width="9.42578125" style="7" customWidth="1"/>
    <col min="6410" max="6411" width="10.5703125" style="7" customWidth="1"/>
    <col min="6412" max="6413" width="11.28515625" style="7" customWidth="1"/>
    <col min="6414" max="6414" width="9.42578125" style="7" customWidth="1"/>
    <col min="6415" max="6415" width="10" style="7" customWidth="1"/>
    <col min="6416" max="6416" width="10.7109375" style="7" customWidth="1"/>
    <col min="6417" max="6417" width="6.7109375" style="7" customWidth="1"/>
    <col min="6418" max="6418" width="9.140625" style="7"/>
    <col min="6419" max="6419" width="9.5703125" style="7" customWidth="1"/>
    <col min="6420" max="6420" width="9" style="7" customWidth="1"/>
    <col min="6421" max="6421" width="11.140625" style="7" customWidth="1"/>
    <col min="6422" max="6422" width="11.28515625" style="7" customWidth="1"/>
    <col min="6423" max="6423" width="10.42578125" style="7" customWidth="1"/>
    <col min="6424" max="6424" width="11.85546875" style="7" customWidth="1"/>
    <col min="6425" max="6425" width="11" style="7" customWidth="1"/>
    <col min="6426" max="6426" width="7.85546875" style="7" customWidth="1"/>
    <col min="6427" max="6427" width="8" style="7" customWidth="1"/>
    <col min="6428" max="6430" width="6.7109375" style="7" customWidth="1"/>
    <col min="6431" max="6656" width="9.140625" style="7"/>
    <col min="6657" max="6657" width="6.7109375" style="7" customWidth="1"/>
    <col min="6658" max="6658" width="26" style="7" customWidth="1"/>
    <col min="6659" max="6660" width="6.7109375" style="7" customWidth="1"/>
    <col min="6661" max="6661" width="10.42578125" style="7" customWidth="1"/>
    <col min="6662" max="6662" width="9.42578125" style="7" customWidth="1"/>
    <col min="6663" max="6663" width="10.42578125" style="7" customWidth="1"/>
    <col min="6664" max="6664" width="9.42578125" style="7" bestFit="1" customWidth="1"/>
    <col min="6665" max="6665" width="9.42578125" style="7" customWidth="1"/>
    <col min="6666" max="6667" width="10.5703125" style="7" customWidth="1"/>
    <col min="6668" max="6669" width="11.28515625" style="7" customWidth="1"/>
    <col min="6670" max="6670" width="9.42578125" style="7" customWidth="1"/>
    <col min="6671" max="6671" width="10" style="7" customWidth="1"/>
    <col min="6672" max="6672" width="10.7109375" style="7" customWidth="1"/>
    <col min="6673" max="6673" width="6.7109375" style="7" customWidth="1"/>
    <col min="6674" max="6674" width="9.140625" style="7"/>
    <col min="6675" max="6675" width="9.5703125" style="7" customWidth="1"/>
    <col min="6676" max="6676" width="9" style="7" customWidth="1"/>
    <col min="6677" max="6677" width="11.140625" style="7" customWidth="1"/>
    <col min="6678" max="6678" width="11.28515625" style="7" customWidth="1"/>
    <col min="6679" max="6679" width="10.42578125" style="7" customWidth="1"/>
    <col min="6680" max="6680" width="11.85546875" style="7" customWidth="1"/>
    <col min="6681" max="6681" width="11" style="7" customWidth="1"/>
    <col min="6682" max="6682" width="7.85546875" style="7" customWidth="1"/>
    <col min="6683" max="6683" width="8" style="7" customWidth="1"/>
    <col min="6684" max="6686" width="6.7109375" style="7" customWidth="1"/>
    <col min="6687" max="6912" width="9.140625" style="7"/>
    <col min="6913" max="6913" width="6.7109375" style="7" customWidth="1"/>
    <col min="6914" max="6914" width="26" style="7" customWidth="1"/>
    <col min="6915" max="6916" width="6.7109375" style="7" customWidth="1"/>
    <col min="6917" max="6917" width="10.42578125" style="7" customWidth="1"/>
    <col min="6918" max="6918" width="9.42578125" style="7" customWidth="1"/>
    <col min="6919" max="6919" width="10.42578125" style="7" customWidth="1"/>
    <col min="6920" max="6920" width="9.42578125" style="7" bestFit="1" customWidth="1"/>
    <col min="6921" max="6921" width="9.42578125" style="7" customWidth="1"/>
    <col min="6922" max="6923" width="10.5703125" style="7" customWidth="1"/>
    <col min="6924" max="6925" width="11.28515625" style="7" customWidth="1"/>
    <col min="6926" max="6926" width="9.42578125" style="7" customWidth="1"/>
    <col min="6927" max="6927" width="10" style="7" customWidth="1"/>
    <col min="6928" max="6928" width="10.7109375" style="7" customWidth="1"/>
    <col min="6929" max="6929" width="6.7109375" style="7" customWidth="1"/>
    <col min="6930" max="6930" width="9.140625" style="7"/>
    <col min="6931" max="6931" width="9.5703125" style="7" customWidth="1"/>
    <col min="6932" max="6932" width="9" style="7" customWidth="1"/>
    <col min="6933" max="6933" width="11.140625" style="7" customWidth="1"/>
    <col min="6934" max="6934" width="11.28515625" style="7" customWidth="1"/>
    <col min="6935" max="6935" width="10.42578125" style="7" customWidth="1"/>
    <col min="6936" max="6936" width="11.85546875" style="7" customWidth="1"/>
    <col min="6937" max="6937" width="11" style="7" customWidth="1"/>
    <col min="6938" max="6938" width="7.85546875" style="7" customWidth="1"/>
    <col min="6939" max="6939" width="8" style="7" customWidth="1"/>
    <col min="6940" max="6942" width="6.7109375" style="7" customWidth="1"/>
    <col min="6943" max="7168" width="9.140625" style="7"/>
    <col min="7169" max="7169" width="6.7109375" style="7" customWidth="1"/>
    <col min="7170" max="7170" width="26" style="7" customWidth="1"/>
    <col min="7171" max="7172" width="6.7109375" style="7" customWidth="1"/>
    <col min="7173" max="7173" width="10.42578125" style="7" customWidth="1"/>
    <col min="7174" max="7174" width="9.42578125" style="7" customWidth="1"/>
    <col min="7175" max="7175" width="10.42578125" style="7" customWidth="1"/>
    <col min="7176" max="7176" width="9.42578125" style="7" bestFit="1" customWidth="1"/>
    <col min="7177" max="7177" width="9.42578125" style="7" customWidth="1"/>
    <col min="7178" max="7179" width="10.5703125" style="7" customWidth="1"/>
    <col min="7180" max="7181" width="11.28515625" style="7" customWidth="1"/>
    <col min="7182" max="7182" width="9.42578125" style="7" customWidth="1"/>
    <col min="7183" max="7183" width="10" style="7" customWidth="1"/>
    <col min="7184" max="7184" width="10.7109375" style="7" customWidth="1"/>
    <col min="7185" max="7185" width="6.7109375" style="7" customWidth="1"/>
    <col min="7186" max="7186" width="9.140625" style="7"/>
    <col min="7187" max="7187" width="9.5703125" style="7" customWidth="1"/>
    <col min="7188" max="7188" width="9" style="7" customWidth="1"/>
    <col min="7189" max="7189" width="11.140625" style="7" customWidth="1"/>
    <col min="7190" max="7190" width="11.28515625" style="7" customWidth="1"/>
    <col min="7191" max="7191" width="10.42578125" style="7" customWidth="1"/>
    <col min="7192" max="7192" width="11.85546875" style="7" customWidth="1"/>
    <col min="7193" max="7193" width="11" style="7" customWidth="1"/>
    <col min="7194" max="7194" width="7.85546875" style="7" customWidth="1"/>
    <col min="7195" max="7195" width="8" style="7" customWidth="1"/>
    <col min="7196" max="7198" width="6.7109375" style="7" customWidth="1"/>
    <col min="7199" max="7424" width="9.140625" style="7"/>
    <col min="7425" max="7425" width="6.7109375" style="7" customWidth="1"/>
    <col min="7426" max="7426" width="26" style="7" customWidth="1"/>
    <col min="7427" max="7428" width="6.7109375" style="7" customWidth="1"/>
    <col min="7429" max="7429" width="10.42578125" style="7" customWidth="1"/>
    <col min="7430" max="7430" width="9.42578125" style="7" customWidth="1"/>
    <col min="7431" max="7431" width="10.42578125" style="7" customWidth="1"/>
    <col min="7432" max="7432" width="9.42578125" style="7" bestFit="1" customWidth="1"/>
    <col min="7433" max="7433" width="9.42578125" style="7" customWidth="1"/>
    <col min="7434" max="7435" width="10.5703125" style="7" customWidth="1"/>
    <col min="7436" max="7437" width="11.28515625" style="7" customWidth="1"/>
    <col min="7438" max="7438" width="9.42578125" style="7" customWidth="1"/>
    <col min="7439" max="7439" width="10" style="7" customWidth="1"/>
    <col min="7440" max="7440" width="10.7109375" style="7" customWidth="1"/>
    <col min="7441" max="7441" width="6.7109375" style="7" customWidth="1"/>
    <col min="7442" max="7442" width="9.140625" style="7"/>
    <col min="7443" max="7443" width="9.5703125" style="7" customWidth="1"/>
    <col min="7444" max="7444" width="9" style="7" customWidth="1"/>
    <col min="7445" max="7445" width="11.140625" style="7" customWidth="1"/>
    <col min="7446" max="7446" width="11.28515625" style="7" customWidth="1"/>
    <col min="7447" max="7447" width="10.42578125" style="7" customWidth="1"/>
    <col min="7448" max="7448" width="11.85546875" style="7" customWidth="1"/>
    <col min="7449" max="7449" width="11" style="7" customWidth="1"/>
    <col min="7450" max="7450" width="7.85546875" style="7" customWidth="1"/>
    <col min="7451" max="7451" width="8" style="7" customWidth="1"/>
    <col min="7452" max="7454" width="6.7109375" style="7" customWidth="1"/>
    <col min="7455" max="7680" width="9.140625" style="7"/>
    <col min="7681" max="7681" width="6.7109375" style="7" customWidth="1"/>
    <col min="7682" max="7682" width="26" style="7" customWidth="1"/>
    <col min="7683" max="7684" width="6.7109375" style="7" customWidth="1"/>
    <col min="7685" max="7685" width="10.42578125" style="7" customWidth="1"/>
    <col min="7686" max="7686" width="9.42578125" style="7" customWidth="1"/>
    <col min="7687" max="7687" width="10.42578125" style="7" customWidth="1"/>
    <col min="7688" max="7688" width="9.42578125" style="7" bestFit="1" customWidth="1"/>
    <col min="7689" max="7689" width="9.42578125" style="7" customWidth="1"/>
    <col min="7690" max="7691" width="10.5703125" style="7" customWidth="1"/>
    <col min="7692" max="7693" width="11.28515625" style="7" customWidth="1"/>
    <col min="7694" max="7694" width="9.42578125" style="7" customWidth="1"/>
    <col min="7695" max="7695" width="10" style="7" customWidth="1"/>
    <col min="7696" max="7696" width="10.7109375" style="7" customWidth="1"/>
    <col min="7697" max="7697" width="6.7109375" style="7" customWidth="1"/>
    <col min="7698" max="7698" width="9.140625" style="7"/>
    <col min="7699" max="7699" width="9.5703125" style="7" customWidth="1"/>
    <col min="7700" max="7700" width="9" style="7" customWidth="1"/>
    <col min="7701" max="7701" width="11.140625" style="7" customWidth="1"/>
    <col min="7702" max="7702" width="11.28515625" style="7" customWidth="1"/>
    <col min="7703" max="7703" width="10.42578125" style="7" customWidth="1"/>
    <col min="7704" max="7704" width="11.85546875" style="7" customWidth="1"/>
    <col min="7705" max="7705" width="11" style="7" customWidth="1"/>
    <col min="7706" max="7706" width="7.85546875" style="7" customWidth="1"/>
    <col min="7707" max="7707" width="8" style="7" customWidth="1"/>
    <col min="7708" max="7710" width="6.7109375" style="7" customWidth="1"/>
    <col min="7711" max="7936" width="9.140625" style="7"/>
    <col min="7937" max="7937" width="6.7109375" style="7" customWidth="1"/>
    <col min="7938" max="7938" width="26" style="7" customWidth="1"/>
    <col min="7939" max="7940" width="6.7109375" style="7" customWidth="1"/>
    <col min="7941" max="7941" width="10.42578125" style="7" customWidth="1"/>
    <col min="7942" max="7942" width="9.42578125" style="7" customWidth="1"/>
    <col min="7943" max="7943" width="10.42578125" style="7" customWidth="1"/>
    <col min="7944" max="7944" width="9.42578125" style="7" bestFit="1" customWidth="1"/>
    <col min="7945" max="7945" width="9.42578125" style="7" customWidth="1"/>
    <col min="7946" max="7947" width="10.5703125" style="7" customWidth="1"/>
    <col min="7948" max="7949" width="11.28515625" style="7" customWidth="1"/>
    <col min="7950" max="7950" width="9.42578125" style="7" customWidth="1"/>
    <col min="7951" max="7951" width="10" style="7" customWidth="1"/>
    <col min="7952" max="7952" width="10.7109375" style="7" customWidth="1"/>
    <col min="7953" max="7953" width="6.7109375" style="7" customWidth="1"/>
    <col min="7954" max="7954" width="9.140625" style="7"/>
    <col min="7955" max="7955" width="9.5703125" style="7" customWidth="1"/>
    <col min="7956" max="7956" width="9" style="7" customWidth="1"/>
    <col min="7957" max="7957" width="11.140625" style="7" customWidth="1"/>
    <col min="7958" max="7958" width="11.28515625" style="7" customWidth="1"/>
    <col min="7959" max="7959" width="10.42578125" style="7" customWidth="1"/>
    <col min="7960" max="7960" width="11.85546875" style="7" customWidth="1"/>
    <col min="7961" max="7961" width="11" style="7" customWidth="1"/>
    <col min="7962" max="7962" width="7.85546875" style="7" customWidth="1"/>
    <col min="7963" max="7963" width="8" style="7" customWidth="1"/>
    <col min="7964" max="7966" width="6.7109375" style="7" customWidth="1"/>
    <col min="7967" max="8192" width="9.140625" style="7"/>
    <col min="8193" max="8193" width="6.7109375" style="7" customWidth="1"/>
    <col min="8194" max="8194" width="26" style="7" customWidth="1"/>
    <col min="8195" max="8196" width="6.7109375" style="7" customWidth="1"/>
    <col min="8197" max="8197" width="10.42578125" style="7" customWidth="1"/>
    <col min="8198" max="8198" width="9.42578125" style="7" customWidth="1"/>
    <col min="8199" max="8199" width="10.42578125" style="7" customWidth="1"/>
    <col min="8200" max="8200" width="9.42578125" style="7" bestFit="1" customWidth="1"/>
    <col min="8201" max="8201" width="9.42578125" style="7" customWidth="1"/>
    <col min="8202" max="8203" width="10.5703125" style="7" customWidth="1"/>
    <col min="8204" max="8205" width="11.28515625" style="7" customWidth="1"/>
    <col min="8206" max="8206" width="9.42578125" style="7" customWidth="1"/>
    <col min="8207" max="8207" width="10" style="7" customWidth="1"/>
    <col min="8208" max="8208" width="10.7109375" style="7" customWidth="1"/>
    <col min="8209" max="8209" width="6.7109375" style="7" customWidth="1"/>
    <col min="8210" max="8210" width="9.140625" style="7"/>
    <col min="8211" max="8211" width="9.5703125" style="7" customWidth="1"/>
    <col min="8212" max="8212" width="9" style="7" customWidth="1"/>
    <col min="8213" max="8213" width="11.140625" style="7" customWidth="1"/>
    <col min="8214" max="8214" width="11.28515625" style="7" customWidth="1"/>
    <col min="8215" max="8215" width="10.42578125" style="7" customWidth="1"/>
    <col min="8216" max="8216" width="11.85546875" style="7" customWidth="1"/>
    <col min="8217" max="8217" width="11" style="7" customWidth="1"/>
    <col min="8218" max="8218" width="7.85546875" style="7" customWidth="1"/>
    <col min="8219" max="8219" width="8" style="7" customWidth="1"/>
    <col min="8220" max="8222" width="6.7109375" style="7" customWidth="1"/>
    <col min="8223" max="8448" width="9.140625" style="7"/>
    <col min="8449" max="8449" width="6.7109375" style="7" customWidth="1"/>
    <col min="8450" max="8450" width="26" style="7" customWidth="1"/>
    <col min="8451" max="8452" width="6.7109375" style="7" customWidth="1"/>
    <col min="8453" max="8453" width="10.42578125" style="7" customWidth="1"/>
    <col min="8454" max="8454" width="9.42578125" style="7" customWidth="1"/>
    <col min="8455" max="8455" width="10.42578125" style="7" customWidth="1"/>
    <col min="8456" max="8456" width="9.42578125" style="7" bestFit="1" customWidth="1"/>
    <col min="8457" max="8457" width="9.42578125" style="7" customWidth="1"/>
    <col min="8458" max="8459" width="10.5703125" style="7" customWidth="1"/>
    <col min="8460" max="8461" width="11.28515625" style="7" customWidth="1"/>
    <col min="8462" max="8462" width="9.42578125" style="7" customWidth="1"/>
    <col min="8463" max="8463" width="10" style="7" customWidth="1"/>
    <col min="8464" max="8464" width="10.7109375" style="7" customWidth="1"/>
    <col min="8465" max="8465" width="6.7109375" style="7" customWidth="1"/>
    <col min="8466" max="8466" width="9.140625" style="7"/>
    <col min="8467" max="8467" width="9.5703125" style="7" customWidth="1"/>
    <col min="8468" max="8468" width="9" style="7" customWidth="1"/>
    <col min="8469" max="8469" width="11.140625" style="7" customWidth="1"/>
    <col min="8470" max="8470" width="11.28515625" style="7" customWidth="1"/>
    <col min="8471" max="8471" width="10.42578125" style="7" customWidth="1"/>
    <col min="8472" max="8472" width="11.85546875" style="7" customWidth="1"/>
    <col min="8473" max="8473" width="11" style="7" customWidth="1"/>
    <col min="8474" max="8474" width="7.85546875" style="7" customWidth="1"/>
    <col min="8475" max="8475" width="8" style="7" customWidth="1"/>
    <col min="8476" max="8478" width="6.7109375" style="7" customWidth="1"/>
    <col min="8479" max="8704" width="9.140625" style="7"/>
    <col min="8705" max="8705" width="6.7109375" style="7" customWidth="1"/>
    <col min="8706" max="8706" width="26" style="7" customWidth="1"/>
    <col min="8707" max="8708" width="6.7109375" style="7" customWidth="1"/>
    <col min="8709" max="8709" width="10.42578125" style="7" customWidth="1"/>
    <col min="8710" max="8710" width="9.42578125" style="7" customWidth="1"/>
    <col min="8711" max="8711" width="10.42578125" style="7" customWidth="1"/>
    <col min="8712" max="8712" width="9.42578125" style="7" bestFit="1" customWidth="1"/>
    <col min="8713" max="8713" width="9.42578125" style="7" customWidth="1"/>
    <col min="8714" max="8715" width="10.5703125" style="7" customWidth="1"/>
    <col min="8716" max="8717" width="11.28515625" style="7" customWidth="1"/>
    <col min="8718" max="8718" width="9.42578125" style="7" customWidth="1"/>
    <col min="8719" max="8719" width="10" style="7" customWidth="1"/>
    <col min="8720" max="8720" width="10.7109375" style="7" customWidth="1"/>
    <col min="8721" max="8721" width="6.7109375" style="7" customWidth="1"/>
    <col min="8722" max="8722" width="9.140625" style="7"/>
    <col min="8723" max="8723" width="9.5703125" style="7" customWidth="1"/>
    <col min="8724" max="8724" width="9" style="7" customWidth="1"/>
    <col min="8725" max="8725" width="11.140625" style="7" customWidth="1"/>
    <col min="8726" max="8726" width="11.28515625" style="7" customWidth="1"/>
    <col min="8727" max="8727" width="10.42578125" style="7" customWidth="1"/>
    <col min="8728" max="8728" width="11.85546875" style="7" customWidth="1"/>
    <col min="8729" max="8729" width="11" style="7" customWidth="1"/>
    <col min="8730" max="8730" width="7.85546875" style="7" customWidth="1"/>
    <col min="8731" max="8731" width="8" style="7" customWidth="1"/>
    <col min="8732" max="8734" width="6.7109375" style="7" customWidth="1"/>
    <col min="8735" max="8960" width="9.140625" style="7"/>
    <col min="8961" max="8961" width="6.7109375" style="7" customWidth="1"/>
    <col min="8962" max="8962" width="26" style="7" customWidth="1"/>
    <col min="8963" max="8964" width="6.7109375" style="7" customWidth="1"/>
    <col min="8965" max="8965" width="10.42578125" style="7" customWidth="1"/>
    <col min="8966" max="8966" width="9.42578125" style="7" customWidth="1"/>
    <col min="8967" max="8967" width="10.42578125" style="7" customWidth="1"/>
    <col min="8968" max="8968" width="9.42578125" style="7" bestFit="1" customWidth="1"/>
    <col min="8969" max="8969" width="9.42578125" style="7" customWidth="1"/>
    <col min="8970" max="8971" width="10.5703125" style="7" customWidth="1"/>
    <col min="8972" max="8973" width="11.28515625" style="7" customWidth="1"/>
    <col min="8974" max="8974" width="9.42578125" style="7" customWidth="1"/>
    <col min="8975" max="8975" width="10" style="7" customWidth="1"/>
    <col min="8976" max="8976" width="10.7109375" style="7" customWidth="1"/>
    <col min="8977" max="8977" width="6.7109375" style="7" customWidth="1"/>
    <col min="8978" max="8978" width="9.140625" style="7"/>
    <col min="8979" max="8979" width="9.5703125" style="7" customWidth="1"/>
    <col min="8980" max="8980" width="9" style="7" customWidth="1"/>
    <col min="8981" max="8981" width="11.140625" style="7" customWidth="1"/>
    <col min="8982" max="8982" width="11.28515625" style="7" customWidth="1"/>
    <col min="8983" max="8983" width="10.42578125" style="7" customWidth="1"/>
    <col min="8984" max="8984" width="11.85546875" style="7" customWidth="1"/>
    <col min="8985" max="8985" width="11" style="7" customWidth="1"/>
    <col min="8986" max="8986" width="7.85546875" style="7" customWidth="1"/>
    <col min="8987" max="8987" width="8" style="7" customWidth="1"/>
    <col min="8988" max="8990" width="6.7109375" style="7" customWidth="1"/>
    <col min="8991" max="9216" width="9.140625" style="7"/>
    <col min="9217" max="9217" width="6.7109375" style="7" customWidth="1"/>
    <col min="9218" max="9218" width="26" style="7" customWidth="1"/>
    <col min="9219" max="9220" width="6.7109375" style="7" customWidth="1"/>
    <col min="9221" max="9221" width="10.42578125" style="7" customWidth="1"/>
    <col min="9222" max="9222" width="9.42578125" style="7" customWidth="1"/>
    <col min="9223" max="9223" width="10.42578125" style="7" customWidth="1"/>
    <col min="9224" max="9224" width="9.42578125" style="7" bestFit="1" customWidth="1"/>
    <col min="9225" max="9225" width="9.42578125" style="7" customWidth="1"/>
    <col min="9226" max="9227" width="10.5703125" style="7" customWidth="1"/>
    <col min="9228" max="9229" width="11.28515625" style="7" customWidth="1"/>
    <col min="9230" max="9230" width="9.42578125" style="7" customWidth="1"/>
    <col min="9231" max="9231" width="10" style="7" customWidth="1"/>
    <col min="9232" max="9232" width="10.7109375" style="7" customWidth="1"/>
    <col min="9233" max="9233" width="6.7109375" style="7" customWidth="1"/>
    <col min="9234" max="9234" width="9.140625" style="7"/>
    <col min="9235" max="9235" width="9.5703125" style="7" customWidth="1"/>
    <col min="9236" max="9236" width="9" style="7" customWidth="1"/>
    <col min="9237" max="9237" width="11.140625" style="7" customWidth="1"/>
    <col min="9238" max="9238" width="11.28515625" style="7" customWidth="1"/>
    <col min="9239" max="9239" width="10.42578125" style="7" customWidth="1"/>
    <col min="9240" max="9240" width="11.85546875" style="7" customWidth="1"/>
    <col min="9241" max="9241" width="11" style="7" customWidth="1"/>
    <col min="9242" max="9242" width="7.85546875" style="7" customWidth="1"/>
    <col min="9243" max="9243" width="8" style="7" customWidth="1"/>
    <col min="9244" max="9246" width="6.7109375" style="7" customWidth="1"/>
    <col min="9247" max="9472" width="9.140625" style="7"/>
    <col min="9473" max="9473" width="6.7109375" style="7" customWidth="1"/>
    <col min="9474" max="9474" width="26" style="7" customWidth="1"/>
    <col min="9475" max="9476" width="6.7109375" style="7" customWidth="1"/>
    <col min="9477" max="9477" width="10.42578125" style="7" customWidth="1"/>
    <col min="9478" max="9478" width="9.42578125" style="7" customWidth="1"/>
    <col min="9479" max="9479" width="10.42578125" style="7" customWidth="1"/>
    <col min="9480" max="9480" width="9.42578125" style="7" bestFit="1" customWidth="1"/>
    <col min="9481" max="9481" width="9.42578125" style="7" customWidth="1"/>
    <col min="9482" max="9483" width="10.5703125" style="7" customWidth="1"/>
    <col min="9484" max="9485" width="11.28515625" style="7" customWidth="1"/>
    <col min="9486" max="9486" width="9.42578125" style="7" customWidth="1"/>
    <col min="9487" max="9487" width="10" style="7" customWidth="1"/>
    <col min="9488" max="9488" width="10.7109375" style="7" customWidth="1"/>
    <col min="9489" max="9489" width="6.7109375" style="7" customWidth="1"/>
    <col min="9490" max="9490" width="9.140625" style="7"/>
    <col min="9491" max="9491" width="9.5703125" style="7" customWidth="1"/>
    <col min="9492" max="9492" width="9" style="7" customWidth="1"/>
    <col min="9493" max="9493" width="11.140625" style="7" customWidth="1"/>
    <col min="9494" max="9494" width="11.28515625" style="7" customWidth="1"/>
    <col min="9495" max="9495" width="10.42578125" style="7" customWidth="1"/>
    <col min="9496" max="9496" width="11.85546875" style="7" customWidth="1"/>
    <col min="9497" max="9497" width="11" style="7" customWidth="1"/>
    <col min="9498" max="9498" width="7.85546875" style="7" customWidth="1"/>
    <col min="9499" max="9499" width="8" style="7" customWidth="1"/>
    <col min="9500" max="9502" width="6.7109375" style="7" customWidth="1"/>
    <col min="9503" max="9728" width="9.140625" style="7"/>
    <col min="9729" max="9729" width="6.7109375" style="7" customWidth="1"/>
    <col min="9730" max="9730" width="26" style="7" customWidth="1"/>
    <col min="9731" max="9732" width="6.7109375" style="7" customWidth="1"/>
    <col min="9733" max="9733" width="10.42578125" style="7" customWidth="1"/>
    <col min="9734" max="9734" width="9.42578125" style="7" customWidth="1"/>
    <col min="9735" max="9735" width="10.42578125" style="7" customWidth="1"/>
    <col min="9736" max="9736" width="9.42578125" style="7" bestFit="1" customWidth="1"/>
    <col min="9737" max="9737" width="9.42578125" style="7" customWidth="1"/>
    <col min="9738" max="9739" width="10.5703125" style="7" customWidth="1"/>
    <col min="9740" max="9741" width="11.28515625" style="7" customWidth="1"/>
    <col min="9742" max="9742" width="9.42578125" style="7" customWidth="1"/>
    <col min="9743" max="9743" width="10" style="7" customWidth="1"/>
    <col min="9744" max="9744" width="10.7109375" style="7" customWidth="1"/>
    <col min="9745" max="9745" width="6.7109375" style="7" customWidth="1"/>
    <col min="9746" max="9746" width="9.140625" style="7"/>
    <col min="9747" max="9747" width="9.5703125" style="7" customWidth="1"/>
    <col min="9748" max="9748" width="9" style="7" customWidth="1"/>
    <col min="9749" max="9749" width="11.140625" style="7" customWidth="1"/>
    <col min="9750" max="9750" width="11.28515625" style="7" customWidth="1"/>
    <col min="9751" max="9751" width="10.42578125" style="7" customWidth="1"/>
    <col min="9752" max="9752" width="11.85546875" style="7" customWidth="1"/>
    <col min="9753" max="9753" width="11" style="7" customWidth="1"/>
    <col min="9754" max="9754" width="7.85546875" style="7" customWidth="1"/>
    <col min="9755" max="9755" width="8" style="7" customWidth="1"/>
    <col min="9756" max="9758" width="6.7109375" style="7" customWidth="1"/>
    <col min="9759" max="9984" width="9.140625" style="7"/>
    <col min="9985" max="9985" width="6.7109375" style="7" customWidth="1"/>
    <col min="9986" max="9986" width="26" style="7" customWidth="1"/>
    <col min="9987" max="9988" width="6.7109375" style="7" customWidth="1"/>
    <col min="9989" max="9989" width="10.42578125" style="7" customWidth="1"/>
    <col min="9990" max="9990" width="9.42578125" style="7" customWidth="1"/>
    <col min="9991" max="9991" width="10.42578125" style="7" customWidth="1"/>
    <col min="9992" max="9992" width="9.42578125" style="7" bestFit="1" customWidth="1"/>
    <col min="9993" max="9993" width="9.42578125" style="7" customWidth="1"/>
    <col min="9994" max="9995" width="10.5703125" style="7" customWidth="1"/>
    <col min="9996" max="9997" width="11.28515625" style="7" customWidth="1"/>
    <col min="9998" max="9998" width="9.42578125" style="7" customWidth="1"/>
    <col min="9999" max="9999" width="10" style="7" customWidth="1"/>
    <col min="10000" max="10000" width="10.7109375" style="7" customWidth="1"/>
    <col min="10001" max="10001" width="6.7109375" style="7" customWidth="1"/>
    <col min="10002" max="10002" width="9.140625" style="7"/>
    <col min="10003" max="10003" width="9.5703125" style="7" customWidth="1"/>
    <col min="10004" max="10004" width="9" style="7" customWidth="1"/>
    <col min="10005" max="10005" width="11.140625" style="7" customWidth="1"/>
    <col min="10006" max="10006" width="11.28515625" style="7" customWidth="1"/>
    <col min="10007" max="10007" width="10.42578125" style="7" customWidth="1"/>
    <col min="10008" max="10008" width="11.85546875" style="7" customWidth="1"/>
    <col min="10009" max="10009" width="11" style="7" customWidth="1"/>
    <col min="10010" max="10010" width="7.85546875" style="7" customWidth="1"/>
    <col min="10011" max="10011" width="8" style="7" customWidth="1"/>
    <col min="10012" max="10014" width="6.7109375" style="7" customWidth="1"/>
    <col min="10015" max="10240" width="9.140625" style="7"/>
    <col min="10241" max="10241" width="6.7109375" style="7" customWidth="1"/>
    <col min="10242" max="10242" width="26" style="7" customWidth="1"/>
    <col min="10243" max="10244" width="6.7109375" style="7" customWidth="1"/>
    <col min="10245" max="10245" width="10.42578125" style="7" customWidth="1"/>
    <col min="10246" max="10246" width="9.42578125" style="7" customWidth="1"/>
    <col min="10247" max="10247" width="10.42578125" style="7" customWidth="1"/>
    <col min="10248" max="10248" width="9.42578125" style="7" bestFit="1" customWidth="1"/>
    <col min="10249" max="10249" width="9.42578125" style="7" customWidth="1"/>
    <col min="10250" max="10251" width="10.5703125" style="7" customWidth="1"/>
    <col min="10252" max="10253" width="11.28515625" style="7" customWidth="1"/>
    <col min="10254" max="10254" width="9.42578125" style="7" customWidth="1"/>
    <col min="10255" max="10255" width="10" style="7" customWidth="1"/>
    <col min="10256" max="10256" width="10.7109375" style="7" customWidth="1"/>
    <col min="10257" max="10257" width="6.7109375" style="7" customWidth="1"/>
    <col min="10258" max="10258" width="9.140625" style="7"/>
    <col min="10259" max="10259" width="9.5703125" style="7" customWidth="1"/>
    <col min="10260" max="10260" width="9" style="7" customWidth="1"/>
    <col min="10261" max="10261" width="11.140625" style="7" customWidth="1"/>
    <col min="10262" max="10262" width="11.28515625" style="7" customWidth="1"/>
    <col min="10263" max="10263" width="10.42578125" style="7" customWidth="1"/>
    <col min="10264" max="10264" width="11.85546875" style="7" customWidth="1"/>
    <col min="10265" max="10265" width="11" style="7" customWidth="1"/>
    <col min="10266" max="10266" width="7.85546875" style="7" customWidth="1"/>
    <col min="10267" max="10267" width="8" style="7" customWidth="1"/>
    <col min="10268" max="10270" width="6.7109375" style="7" customWidth="1"/>
    <col min="10271" max="10496" width="9.140625" style="7"/>
    <col min="10497" max="10497" width="6.7109375" style="7" customWidth="1"/>
    <col min="10498" max="10498" width="26" style="7" customWidth="1"/>
    <col min="10499" max="10500" width="6.7109375" style="7" customWidth="1"/>
    <col min="10501" max="10501" width="10.42578125" style="7" customWidth="1"/>
    <col min="10502" max="10502" width="9.42578125" style="7" customWidth="1"/>
    <col min="10503" max="10503" width="10.42578125" style="7" customWidth="1"/>
    <col min="10504" max="10504" width="9.42578125" style="7" bestFit="1" customWidth="1"/>
    <col min="10505" max="10505" width="9.42578125" style="7" customWidth="1"/>
    <col min="10506" max="10507" width="10.5703125" style="7" customWidth="1"/>
    <col min="10508" max="10509" width="11.28515625" style="7" customWidth="1"/>
    <col min="10510" max="10510" width="9.42578125" style="7" customWidth="1"/>
    <col min="10511" max="10511" width="10" style="7" customWidth="1"/>
    <col min="10512" max="10512" width="10.7109375" style="7" customWidth="1"/>
    <col min="10513" max="10513" width="6.7109375" style="7" customWidth="1"/>
    <col min="10514" max="10514" width="9.140625" style="7"/>
    <col min="10515" max="10515" width="9.5703125" style="7" customWidth="1"/>
    <col min="10516" max="10516" width="9" style="7" customWidth="1"/>
    <col min="10517" max="10517" width="11.140625" style="7" customWidth="1"/>
    <col min="10518" max="10518" width="11.28515625" style="7" customWidth="1"/>
    <col min="10519" max="10519" width="10.42578125" style="7" customWidth="1"/>
    <col min="10520" max="10520" width="11.85546875" style="7" customWidth="1"/>
    <col min="10521" max="10521" width="11" style="7" customWidth="1"/>
    <col min="10522" max="10522" width="7.85546875" style="7" customWidth="1"/>
    <col min="10523" max="10523" width="8" style="7" customWidth="1"/>
    <col min="10524" max="10526" width="6.7109375" style="7" customWidth="1"/>
    <col min="10527" max="10752" width="9.140625" style="7"/>
    <col min="10753" max="10753" width="6.7109375" style="7" customWidth="1"/>
    <col min="10754" max="10754" width="26" style="7" customWidth="1"/>
    <col min="10755" max="10756" width="6.7109375" style="7" customWidth="1"/>
    <col min="10757" max="10757" width="10.42578125" style="7" customWidth="1"/>
    <col min="10758" max="10758" width="9.42578125" style="7" customWidth="1"/>
    <col min="10759" max="10759" width="10.42578125" style="7" customWidth="1"/>
    <col min="10760" max="10760" width="9.42578125" style="7" bestFit="1" customWidth="1"/>
    <col min="10761" max="10761" width="9.42578125" style="7" customWidth="1"/>
    <col min="10762" max="10763" width="10.5703125" style="7" customWidth="1"/>
    <col min="10764" max="10765" width="11.28515625" style="7" customWidth="1"/>
    <col min="10766" max="10766" width="9.42578125" style="7" customWidth="1"/>
    <col min="10767" max="10767" width="10" style="7" customWidth="1"/>
    <col min="10768" max="10768" width="10.7109375" style="7" customWidth="1"/>
    <col min="10769" max="10769" width="6.7109375" style="7" customWidth="1"/>
    <col min="10770" max="10770" width="9.140625" style="7"/>
    <col min="10771" max="10771" width="9.5703125" style="7" customWidth="1"/>
    <col min="10772" max="10772" width="9" style="7" customWidth="1"/>
    <col min="10773" max="10773" width="11.140625" style="7" customWidth="1"/>
    <col min="10774" max="10774" width="11.28515625" style="7" customWidth="1"/>
    <col min="10775" max="10775" width="10.42578125" style="7" customWidth="1"/>
    <col min="10776" max="10776" width="11.85546875" style="7" customWidth="1"/>
    <col min="10777" max="10777" width="11" style="7" customWidth="1"/>
    <col min="10778" max="10778" width="7.85546875" style="7" customWidth="1"/>
    <col min="10779" max="10779" width="8" style="7" customWidth="1"/>
    <col min="10780" max="10782" width="6.7109375" style="7" customWidth="1"/>
    <col min="10783" max="11008" width="9.140625" style="7"/>
    <col min="11009" max="11009" width="6.7109375" style="7" customWidth="1"/>
    <col min="11010" max="11010" width="26" style="7" customWidth="1"/>
    <col min="11011" max="11012" width="6.7109375" style="7" customWidth="1"/>
    <col min="11013" max="11013" width="10.42578125" style="7" customWidth="1"/>
    <col min="11014" max="11014" width="9.42578125" style="7" customWidth="1"/>
    <col min="11015" max="11015" width="10.42578125" style="7" customWidth="1"/>
    <col min="11016" max="11016" width="9.42578125" style="7" bestFit="1" customWidth="1"/>
    <col min="11017" max="11017" width="9.42578125" style="7" customWidth="1"/>
    <col min="11018" max="11019" width="10.5703125" style="7" customWidth="1"/>
    <col min="11020" max="11021" width="11.28515625" style="7" customWidth="1"/>
    <col min="11022" max="11022" width="9.42578125" style="7" customWidth="1"/>
    <col min="11023" max="11023" width="10" style="7" customWidth="1"/>
    <col min="11024" max="11024" width="10.7109375" style="7" customWidth="1"/>
    <col min="11025" max="11025" width="6.7109375" style="7" customWidth="1"/>
    <col min="11026" max="11026" width="9.140625" style="7"/>
    <col min="11027" max="11027" width="9.5703125" style="7" customWidth="1"/>
    <col min="11028" max="11028" width="9" style="7" customWidth="1"/>
    <col min="11029" max="11029" width="11.140625" style="7" customWidth="1"/>
    <col min="11030" max="11030" width="11.28515625" style="7" customWidth="1"/>
    <col min="11031" max="11031" width="10.42578125" style="7" customWidth="1"/>
    <col min="11032" max="11032" width="11.85546875" style="7" customWidth="1"/>
    <col min="11033" max="11033" width="11" style="7" customWidth="1"/>
    <col min="11034" max="11034" width="7.85546875" style="7" customWidth="1"/>
    <col min="11035" max="11035" width="8" style="7" customWidth="1"/>
    <col min="11036" max="11038" width="6.7109375" style="7" customWidth="1"/>
    <col min="11039" max="11264" width="9.140625" style="7"/>
    <col min="11265" max="11265" width="6.7109375" style="7" customWidth="1"/>
    <col min="11266" max="11266" width="26" style="7" customWidth="1"/>
    <col min="11267" max="11268" width="6.7109375" style="7" customWidth="1"/>
    <col min="11269" max="11269" width="10.42578125" style="7" customWidth="1"/>
    <col min="11270" max="11270" width="9.42578125" style="7" customWidth="1"/>
    <col min="11271" max="11271" width="10.42578125" style="7" customWidth="1"/>
    <col min="11272" max="11272" width="9.42578125" style="7" bestFit="1" customWidth="1"/>
    <col min="11273" max="11273" width="9.42578125" style="7" customWidth="1"/>
    <col min="11274" max="11275" width="10.5703125" style="7" customWidth="1"/>
    <col min="11276" max="11277" width="11.28515625" style="7" customWidth="1"/>
    <col min="11278" max="11278" width="9.42578125" style="7" customWidth="1"/>
    <col min="11279" max="11279" width="10" style="7" customWidth="1"/>
    <col min="11280" max="11280" width="10.7109375" style="7" customWidth="1"/>
    <col min="11281" max="11281" width="6.7109375" style="7" customWidth="1"/>
    <col min="11282" max="11282" width="9.140625" style="7"/>
    <col min="11283" max="11283" width="9.5703125" style="7" customWidth="1"/>
    <col min="11284" max="11284" width="9" style="7" customWidth="1"/>
    <col min="11285" max="11285" width="11.140625" style="7" customWidth="1"/>
    <col min="11286" max="11286" width="11.28515625" style="7" customWidth="1"/>
    <col min="11287" max="11287" width="10.42578125" style="7" customWidth="1"/>
    <col min="11288" max="11288" width="11.85546875" style="7" customWidth="1"/>
    <col min="11289" max="11289" width="11" style="7" customWidth="1"/>
    <col min="11290" max="11290" width="7.85546875" style="7" customWidth="1"/>
    <col min="11291" max="11291" width="8" style="7" customWidth="1"/>
    <col min="11292" max="11294" width="6.7109375" style="7" customWidth="1"/>
    <col min="11295" max="11520" width="9.140625" style="7"/>
    <col min="11521" max="11521" width="6.7109375" style="7" customWidth="1"/>
    <col min="11522" max="11522" width="26" style="7" customWidth="1"/>
    <col min="11523" max="11524" width="6.7109375" style="7" customWidth="1"/>
    <col min="11525" max="11525" width="10.42578125" style="7" customWidth="1"/>
    <col min="11526" max="11526" width="9.42578125" style="7" customWidth="1"/>
    <col min="11527" max="11527" width="10.42578125" style="7" customWidth="1"/>
    <col min="11528" max="11528" width="9.42578125" style="7" bestFit="1" customWidth="1"/>
    <col min="11529" max="11529" width="9.42578125" style="7" customWidth="1"/>
    <col min="11530" max="11531" width="10.5703125" style="7" customWidth="1"/>
    <col min="11532" max="11533" width="11.28515625" style="7" customWidth="1"/>
    <col min="11534" max="11534" width="9.42578125" style="7" customWidth="1"/>
    <col min="11535" max="11535" width="10" style="7" customWidth="1"/>
    <col min="11536" max="11536" width="10.7109375" style="7" customWidth="1"/>
    <col min="11537" max="11537" width="6.7109375" style="7" customWidth="1"/>
    <col min="11538" max="11538" width="9.140625" style="7"/>
    <col min="11539" max="11539" width="9.5703125" style="7" customWidth="1"/>
    <col min="11540" max="11540" width="9" style="7" customWidth="1"/>
    <col min="11541" max="11541" width="11.140625" style="7" customWidth="1"/>
    <col min="11542" max="11542" width="11.28515625" style="7" customWidth="1"/>
    <col min="11543" max="11543" width="10.42578125" style="7" customWidth="1"/>
    <col min="11544" max="11544" width="11.85546875" style="7" customWidth="1"/>
    <col min="11545" max="11545" width="11" style="7" customWidth="1"/>
    <col min="11546" max="11546" width="7.85546875" style="7" customWidth="1"/>
    <col min="11547" max="11547" width="8" style="7" customWidth="1"/>
    <col min="11548" max="11550" width="6.7109375" style="7" customWidth="1"/>
    <col min="11551" max="11776" width="9.140625" style="7"/>
    <col min="11777" max="11777" width="6.7109375" style="7" customWidth="1"/>
    <col min="11778" max="11778" width="26" style="7" customWidth="1"/>
    <col min="11779" max="11780" width="6.7109375" style="7" customWidth="1"/>
    <col min="11781" max="11781" width="10.42578125" style="7" customWidth="1"/>
    <col min="11782" max="11782" width="9.42578125" style="7" customWidth="1"/>
    <col min="11783" max="11783" width="10.42578125" style="7" customWidth="1"/>
    <col min="11784" max="11784" width="9.42578125" style="7" bestFit="1" customWidth="1"/>
    <col min="11785" max="11785" width="9.42578125" style="7" customWidth="1"/>
    <col min="11786" max="11787" width="10.5703125" style="7" customWidth="1"/>
    <col min="11788" max="11789" width="11.28515625" style="7" customWidth="1"/>
    <col min="11790" max="11790" width="9.42578125" style="7" customWidth="1"/>
    <col min="11791" max="11791" width="10" style="7" customWidth="1"/>
    <col min="11792" max="11792" width="10.7109375" style="7" customWidth="1"/>
    <col min="11793" max="11793" width="6.7109375" style="7" customWidth="1"/>
    <col min="11794" max="11794" width="9.140625" style="7"/>
    <col min="11795" max="11795" width="9.5703125" style="7" customWidth="1"/>
    <col min="11796" max="11796" width="9" style="7" customWidth="1"/>
    <col min="11797" max="11797" width="11.140625" style="7" customWidth="1"/>
    <col min="11798" max="11798" width="11.28515625" style="7" customWidth="1"/>
    <col min="11799" max="11799" width="10.42578125" style="7" customWidth="1"/>
    <col min="11800" max="11800" width="11.85546875" style="7" customWidth="1"/>
    <col min="11801" max="11801" width="11" style="7" customWidth="1"/>
    <col min="11802" max="11802" width="7.85546875" style="7" customWidth="1"/>
    <col min="11803" max="11803" width="8" style="7" customWidth="1"/>
    <col min="11804" max="11806" width="6.7109375" style="7" customWidth="1"/>
    <col min="11807" max="12032" width="9.140625" style="7"/>
    <col min="12033" max="12033" width="6.7109375" style="7" customWidth="1"/>
    <col min="12034" max="12034" width="26" style="7" customWidth="1"/>
    <col min="12035" max="12036" width="6.7109375" style="7" customWidth="1"/>
    <col min="12037" max="12037" width="10.42578125" style="7" customWidth="1"/>
    <col min="12038" max="12038" width="9.42578125" style="7" customWidth="1"/>
    <col min="12039" max="12039" width="10.42578125" style="7" customWidth="1"/>
    <col min="12040" max="12040" width="9.42578125" style="7" bestFit="1" customWidth="1"/>
    <col min="12041" max="12041" width="9.42578125" style="7" customWidth="1"/>
    <col min="12042" max="12043" width="10.5703125" style="7" customWidth="1"/>
    <col min="12044" max="12045" width="11.28515625" style="7" customWidth="1"/>
    <col min="12046" max="12046" width="9.42578125" style="7" customWidth="1"/>
    <col min="12047" max="12047" width="10" style="7" customWidth="1"/>
    <col min="12048" max="12048" width="10.7109375" style="7" customWidth="1"/>
    <col min="12049" max="12049" width="6.7109375" style="7" customWidth="1"/>
    <col min="12050" max="12050" width="9.140625" style="7"/>
    <col min="12051" max="12051" width="9.5703125" style="7" customWidth="1"/>
    <col min="12052" max="12052" width="9" style="7" customWidth="1"/>
    <col min="12053" max="12053" width="11.140625" style="7" customWidth="1"/>
    <col min="12054" max="12054" width="11.28515625" style="7" customWidth="1"/>
    <col min="12055" max="12055" width="10.42578125" style="7" customWidth="1"/>
    <col min="12056" max="12056" width="11.85546875" style="7" customWidth="1"/>
    <col min="12057" max="12057" width="11" style="7" customWidth="1"/>
    <col min="12058" max="12058" width="7.85546875" style="7" customWidth="1"/>
    <col min="12059" max="12059" width="8" style="7" customWidth="1"/>
    <col min="12060" max="12062" width="6.7109375" style="7" customWidth="1"/>
    <col min="12063" max="12288" width="9.140625" style="7"/>
    <col min="12289" max="12289" width="6.7109375" style="7" customWidth="1"/>
    <col min="12290" max="12290" width="26" style="7" customWidth="1"/>
    <col min="12291" max="12292" width="6.7109375" style="7" customWidth="1"/>
    <col min="12293" max="12293" width="10.42578125" style="7" customWidth="1"/>
    <col min="12294" max="12294" width="9.42578125" style="7" customWidth="1"/>
    <col min="12295" max="12295" width="10.42578125" style="7" customWidth="1"/>
    <col min="12296" max="12296" width="9.42578125" style="7" bestFit="1" customWidth="1"/>
    <col min="12297" max="12297" width="9.42578125" style="7" customWidth="1"/>
    <col min="12298" max="12299" width="10.5703125" style="7" customWidth="1"/>
    <col min="12300" max="12301" width="11.28515625" style="7" customWidth="1"/>
    <col min="12302" max="12302" width="9.42578125" style="7" customWidth="1"/>
    <col min="12303" max="12303" width="10" style="7" customWidth="1"/>
    <col min="12304" max="12304" width="10.7109375" style="7" customWidth="1"/>
    <col min="12305" max="12305" width="6.7109375" style="7" customWidth="1"/>
    <col min="12306" max="12306" width="9.140625" style="7"/>
    <col min="12307" max="12307" width="9.5703125" style="7" customWidth="1"/>
    <col min="12308" max="12308" width="9" style="7" customWidth="1"/>
    <col min="12309" max="12309" width="11.140625" style="7" customWidth="1"/>
    <col min="12310" max="12310" width="11.28515625" style="7" customWidth="1"/>
    <col min="12311" max="12311" width="10.42578125" style="7" customWidth="1"/>
    <col min="12312" max="12312" width="11.85546875" style="7" customWidth="1"/>
    <col min="12313" max="12313" width="11" style="7" customWidth="1"/>
    <col min="12314" max="12314" width="7.85546875" style="7" customWidth="1"/>
    <col min="12315" max="12315" width="8" style="7" customWidth="1"/>
    <col min="12316" max="12318" width="6.7109375" style="7" customWidth="1"/>
    <col min="12319" max="12544" width="9.140625" style="7"/>
    <col min="12545" max="12545" width="6.7109375" style="7" customWidth="1"/>
    <col min="12546" max="12546" width="26" style="7" customWidth="1"/>
    <col min="12547" max="12548" width="6.7109375" style="7" customWidth="1"/>
    <col min="12549" max="12549" width="10.42578125" style="7" customWidth="1"/>
    <col min="12550" max="12550" width="9.42578125" style="7" customWidth="1"/>
    <col min="12551" max="12551" width="10.42578125" style="7" customWidth="1"/>
    <col min="12552" max="12552" width="9.42578125" style="7" bestFit="1" customWidth="1"/>
    <col min="12553" max="12553" width="9.42578125" style="7" customWidth="1"/>
    <col min="12554" max="12555" width="10.5703125" style="7" customWidth="1"/>
    <col min="12556" max="12557" width="11.28515625" style="7" customWidth="1"/>
    <col min="12558" max="12558" width="9.42578125" style="7" customWidth="1"/>
    <col min="12559" max="12559" width="10" style="7" customWidth="1"/>
    <col min="12560" max="12560" width="10.7109375" style="7" customWidth="1"/>
    <col min="12561" max="12561" width="6.7109375" style="7" customWidth="1"/>
    <col min="12562" max="12562" width="9.140625" style="7"/>
    <col min="12563" max="12563" width="9.5703125" style="7" customWidth="1"/>
    <col min="12564" max="12564" width="9" style="7" customWidth="1"/>
    <col min="12565" max="12565" width="11.140625" style="7" customWidth="1"/>
    <col min="12566" max="12566" width="11.28515625" style="7" customWidth="1"/>
    <col min="12567" max="12567" width="10.42578125" style="7" customWidth="1"/>
    <col min="12568" max="12568" width="11.85546875" style="7" customWidth="1"/>
    <col min="12569" max="12569" width="11" style="7" customWidth="1"/>
    <col min="12570" max="12570" width="7.85546875" style="7" customWidth="1"/>
    <col min="12571" max="12571" width="8" style="7" customWidth="1"/>
    <col min="12572" max="12574" width="6.7109375" style="7" customWidth="1"/>
    <col min="12575" max="12800" width="9.140625" style="7"/>
    <col min="12801" max="12801" width="6.7109375" style="7" customWidth="1"/>
    <col min="12802" max="12802" width="26" style="7" customWidth="1"/>
    <col min="12803" max="12804" width="6.7109375" style="7" customWidth="1"/>
    <col min="12805" max="12805" width="10.42578125" style="7" customWidth="1"/>
    <col min="12806" max="12806" width="9.42578125" style="7" customWidth="1"/>
    <col min="12807" max="12807" width="10.42578125" style="7" customWidth="1"/>
    <col min="12808" max="12808" width="9.42578125" style="7" bestFit="1" customWidth="1"/>
    <col min="12809" max="12809" width="9.42578125" style="7" customWidth="1"/>
    <col min="12810" max="12811" width="10.5703125" style="7" customWidth="1"/>
    <col min="12812" max="12813" width="11.28515625" style="7" customWidth="1"/>
    <col min="12814" max="12814" width="9.42578125" style="7" customWidth="1"/>
    <col min="12815" max="12815" width="10" style="7" customWidth="1"/>
    <col min="12816" max="12816" width="10.7109375" style="7" customWidth="1"/>
    <col min="12817" max="12817" width="6.7109375" style="7" customWidth="1"/>
    <col min="12818" max="12818" width="9.140625" style="7"/>
    <col min="12819" max="12819" width="9.5703125" style="7" customWidth="1"/>
    <col min="12820" max="12820" width="9" style="7" customWidth="1"/>
    <col min="12821" max="12821" width="11.140625" style="7" customWidth="1"/>
    <col min="12822" max="12822" width="11.28515625" style="7" customWidth="1"/>
    <col min="12823" max="12823" width="10.42578125" style="7" customWidth="1"/>
    <col min="12824" max="12824" width="11.85546875" style="7" customWidth="1"/>
    <col min="12825" max="12825" width="11" style="7" customWidth="1"/>
    <col min="12826" max="12826" width="7.85546875" style="7" customWidth="1"/>
    <col min="12827" max="12827" width="8" style="7" customWidth="1"/>
    <col min="12828" max="12830" width="6.7109375" style="7" customWidth="1"/>
    <col min="12831" max="13056" width="9.140625" style="7"/>
    <col min="13057" max="13057" width="6.7109375" style="7" customWidth="1"/>
    <col min="13058" max="13058" width="26" style="7" customWidth="1"/>
    <col min="13059" max="13060" width="6.7109375" style="7" customWidth="1"/>
    <col min="13061" max="13061" width="10.42578125" style="7" customWidth="1"/>
    <col min="13062" max="13062" width="9.42578125" style="7" customWidth="1"/>
    <col min="13063" max="13063" width="10.42578125" style="7" customWidth="1"/>
    <col min="13064" max="13064" width="9.42578125" style="7" bestFit="1" customWidth="1"/>
    <col min="13065" max="13065" width="9.42578125" style="7" customWidth="1"/>
    <col min="13066" max="13067" width="10.5703125" style="7" customWidth="1"/>
    <col min="13068" max="13069" width="11.28515625" style="7" customWidth="1"/>
    <col min="13070" max="13070" width="9.42578125" style="7" customWidth="1"/>
    <col min="13071" max="13071" width="10" style="7" customWidth="1"/>
    <col min="13072" max="13072" width="10.7109375" style="7" customWidth="1"/>
    <col min="13073" max="13073" width="6.7109375" style="7" customWidth="1"/>
    <col min="13074" max="13074" width="9.140625" style="7"/>
    <col min="13075" max="13075" width="9.5703125" style="7" customWidth="1"/>
    <col min="13076" max="13076" width="9" style="7" customWidth="1"/>
    <col min="13077" max="13077" width="11.140625" style="7" customWidth="1"/>
    <col min="13078" max="13078" width="11.28515625" style="7" customWidth="1"/>
    <col min="13079" max="13079" width="10.42578125" style="7" customWidth="1"/>
    <col min="13080" max="13080" width="11.85546875" style="7" customWidth="1"/>
    <col min="13081" max="13081" width="11" style="7" customWidth="1"/>
    <col min="13082" max="13082" width="7.85546875" style="7" customWidth="1"/>
    <col min="13083" max="13083" width="8" style="7" customWidth="1"/>
    <col min="13084" max="13086" width="6.7109375" style="7" customWidth="1"/>
    <col min="13087" max="13312" width="9.140625" style="7"/>
    <col min="13313" max="13313" width="6.7109375" style="7" customWidth="1"/>
    <col min="13314" max="13314" width="26" style="7" customWidth="1"/>
    <col min="13315" max="13316" width="6.7109375" style="7" customWidth="1"/>
    <col min="13317" max="13317" width="10.42578125" style="7" customWidth="1"/>
    <col min="13318" max="13318" width="9.42578125" style="7" customWidth="1"/>
    <col min="13319" max="13319" width="10.42578125" style="7" customWidth="1"/>
    <col min="13320" max="13320" width="9.42578125" style="7" bestFit="1" customWidth="1"/>
    <col min="13321" max="13321" width="9.42578125" style="7" customWidth="1"/>
    <col min="13322" max="13323" width="10.5703125" style="7" customWidth="1"/>
    <col min="13324" max="13325" width="11.28515625" style="7" customWidth="1"/>
    <col min="13326" max="13326" width="9.42578125" style="7" customWidth="1"/>
    <col min="13327" max="13327" width="10" style="7" customWidth="1"/>
    <col min="13328" max="13328" width="10.7109375" style="7" customWidth="1"/>
    <col min="13329" max="13329" width="6.7109375" style="7" customWidth="1"/>
    <col min="13330" max="13330" width="9.140625" style="7"/>
    <col min="13331" max="13331" width="9.5703125" style="7" customWidth="1"/>
    <col min="13332" max="13332" width="9" style="7" customWidth="1"/>
    <col min="13333" max="13333" width="11.140625" style="7" customWidth="1"/>
    <col min="13334" max="13334" width="11.28515625" style="7" customWidth="1"/>
    <col min="13335" max="13335" width="10.42578125" style="7" customWidth="1"/>
    <col min="13336" max="13336" width="11.85546875" style="7" customWidth="1"/>
    <col min="13337" max="13337" width="11" style="7" customWidth="1"/>
    <col min="13338" max="13338" width="7.85546875" style="7" customWidth="1"/>
    <col min="13339" max="13339" width="8" style="7" customWidth="1"/>
    <col min="13340" max="13342" width="6.7109375" style="7" customWidth="1"/>
    <col min="13343" max="13568" width="9.140625" style="7"/>
    <col min="13569" max="13569" width="6.7109375" style="7" customWidth="1"/>
    <col min="13570" max="13570" width="26" style="7" customWidth="1"/>
    <col min="13571" max="13572" width="6.7109375" style="7" customWidth="1"/>
    <col min="13573" max="13573" width="10.42578125" style="7" customWidth="1"/>
    <col min="13574" max="13574" width="9.42578125" style="7" customWidth="1"/>
    <col min="13575" max="13575" width="10.42578125" style="7" customWidth="1"/>
    <col min="13576" max="13576" width="9.42578125" style="7" bestFit="1" customWidth="1"/>
    <col min="13577" max="13577" width="9.42578125" style="7" customWidth="1"/>
    <col min="13578" max="13579" width="10.5703125" style="7" customWidth="1"/>
    <col min="13580" max="13581" width="11.28515625" style="7" customWidth="1"/>
    <col min="13582" max="13582" width="9.42578125" style="7" customWidth="1"/>
    <col min="13583" max="13583" width="10" style="7" customWidth="1"/>
    <col min="13584" max="13584" width="10.7109375" style="7" customWidth="1"/>
    <col min="13585" max="13585" width="6.7109375" style="7" customWidth="1"/>
    <col min="13586" max="13586" width="9.140625" style="7"/>
    <col min="13587" max="13587" width="9.5703125" style="7" customWidth="1"/>
    <col min="13588" max="13588" width="9" style="7" customWidth="1"/>
    <col min="13589" max="13589" width="11.140625" style="7" customWidth="1"/>
    <col min="13590" max="13590" width="11.28515625" style="7" customWidth="1"/>
    <col min="13591" max="13591" width="10.42578125" style="7" customWidth="1"/>
    <col min="13592" max="13592" width="11.85546875" style="7" customWidth="1"/>
    <col min="13593" max="13593" width="11" style="7" customWidth="1"/>
    <col min="13594" max="13594" width="7.85546875" style="7" customWidth="1"/>
    <col min="13595" max="13595" width="8" style="7" customWidth="1"/>
    <col min="13596" max="13598" width="6.7109375" style="7" customWidth="1"/>
    <col min="13599" max="13824" width="9.140625" style="7"/>
    <col min="13825" max="13825" width="6.7109375" style="7" customWidth="1"/>
    <col min="13826" max="13826" width="26" style="7" customWidth="1"/>
    <col min="13827" max="13828" width="6.7109375" style="7" customWidth="1"/>
    <col min="13829" max="13829" width="10.42578125" style="7" customWidth="1"/>
    <col min="13830" max="13830" width="9.42578125" style="7" customWidth="1"/>
    <col min="13831" max="13831" width="10.42578125" style="7" customWidth="1"/>
    <col min="13832" max="13832" width="9.42578125" style="7" bestFit="1" customWidth="1"/>
    <col min="13833" max="13833" width="9.42578125" style="7" customWidth="1"/>
    <col min="13834" max="13835" width="10.5703125" style="7" customWidth="1"/>
    <col min="13836" max="13837" width="11.28515625" style="7" customWidth="1"/>
    <col min="13838" max="13838" width="9.42578125" style="7" customWidth="1"/>
    <col min="13839" max="13839" width="10" style="7" customWidth="1"/>
    <col min="13840" max="13840" width="10.7109375" style="7" customWidth="1"/>
    <col min="13841" max="13841" width="6.7109375" style="7" customWidth="1"/>
    <col min="13842" max="13842" width="9.140625" style="7"/>
    <col min="13843" max="13843" width="9.5703125" style="7" customWidth="1"/>
    <col min="13844" max="13844" width="9" style="7" customWidth="1"/>
    <col min="13845" max="13845" width="11.140625" style="7" customWidth="1"/>
    <col min="13846" max="13846" width="11.28515625" style="7" customWidth="1"/>
    <col min="13847" max="13847" width="10.42578125" style="7" customWidth="1"/>
    <col min="13848" max="13848" width="11.85546875" style="7" customWidth="1"/>
    <col min="13849" max="13849" width="11" style="7" customWidth="1"/>
    <col min="13850" max="13850" width="7.85546875" style="7" customWidth="1"/>
    <col min="13851" max="13851" width="8" style="7" customWidth="1"/>
    <col min="13852" max="13854" width="6.7109375" style="7" customWidth="1"/>
    <col min="13855" max="14080" width="9.140625" style="7"/>
    <col min="14081" max="14081" width="6.7109375" style="7" customWidth="1"/>
    <col min="14082" max="14082" width="26" style="7" customWidth="1"/>
    <col min="14083" max="14084" width="6.7109375" style="7" customWidth="1"/>
    <col min="14085" max="14085" width="10.42578125" style="7" customWidth="1"/>
    <col min="14086" max="14086" width="9.42578125" style="7" customWidth="1"/>
    <col min="14087" max="14087" width="10.42578125" style="7" customWidth="1"/>
    <col min="14088" max="14088" width="9.42578125" style="7" bestFit="1" customWidth="1"/>
    <col min="14089" max="14089" width="9.42578125" style="7" customWidth="1"/>
    <col min="14090" max="14091" width="10.5703125" style="7" customWidth="1"/>
    <col min="14092" max="14093" width="11.28515625" style="7" customWidth="1"/>
    <col min="14094" max="14094" width="9.42578125" style="7" customWidth="1"/>
    <col min="14095" max="14095" width="10" style="7" customWidth="1"/>
    <col min="14096" max="14096" width="10.7109375" style="7" customWidth="1"/>
    <col min="14097" max="14097" width="6.7109375" style="7" customWidth="1"/>
    <col min="14098" max="14098" width="9.140625" style="7"/>
    <col min="14099" max="14099" width="9.5703125" style="7" customWidth="1"/>
    <col min="14100" max="14100" width="9" style="7" customWidth="1"/>
    <col min="14101" max="14101" width="11.140625" style="7" customWidth="1"/>
    <col min="14102" max="14102" width="11.28515625" style="7" customWidth="1"/>
    <col min="14103" max="14103" width="10.42578125" style="7" customWidth="1"/>
    <col min="14104" max="14104" width="11.85546875" style="7" customWidth="1"/>
    <col min="14105" max="14105" width="11" style="7" customWidth="1"/>
    <col min="14106" max="14106" width="7.85546875" style="7" customWidth="1"/>
    <col min="14107" max="14107" width="8" style="7" customWidth="1"/>
    <col min="14108" max="14110" width="6.7109375" style="7" customWidth="1"/>
    <col min="14111" max="14336" width="9.140625" style="7"/>
    <col min="14337" max="14337" width="6.7109375" style="7" customWidth="1"/>
    <col min="14338" max="14338" width="26" style="7" customWidth="1"/>
    <col min="14339" max="14340" width="6.7109375" style="7" customWidth="1"/>
    <col min="14341" max="14341" width="10.42578125" style="7" customWidth="1"/>
    <col min="14342" max="14342" width="9.42578125" style="7" customWidth="1"/>
    <col min="14343" max="14343" width="10.42578125" style="7" customWidth="1"/>
    <col min="14344" max="14344" width="9.42578125" style="7" bestFit="1" customWidth="1"/>
    <col min="14345" max="14345" width="9.42578125" style="7" customWidth="1"/>
    <col min="14346" max="14347" width="10.5703125" style="7" customWidth="1"/>
    <col min="14348" max="14349" width="11.28515625" style="7" customWidth="1"/>
    <col min="14350" max="14350" width="9.42578125" style="7" customWidth="1"/>
    <col min="14351" max="14351" width="10" style="7" customWidth="1"/>
    <col min="14352" max="14352" width="10.7109375" style="7" customWidth="1"/>
    <col min="14353" max="14353" width="6.7109375" style="7" customWidth="1"/>
    <col min="14354" max="14354" width="9.140625" style="7"/>
    <col min="14355" max="14355" width="9.5703125" style="7" customWidth="1"/>
    <col min="14356" max="14356" width="9" style="7" customWidth="1"/>
    <col min="14357" max="14357" width="11.140625" style="7" customWidth="1"/>
    <col min="14358" max="14358" width="11.28515625" style="7" customWidth="1"/>
    <col min="14359" max="14359" width="10.42578125" style="7" customWidth="1"/>
    <col min="14360" max="14360" width="11.85546875" style="7" customWidth="1"/>
    <col min="14361" max="14361" width="11" style="7" customWidth="1"/>
    <col min="14362" max="14362" width="7.85546875" style="7" customWidth="1"/>
    <col min="14363" max="14363" width="8" style="7" customWidth="1"/>
    <col min="14364" max="14366" width="6.7109375" style="7" customWidth="1"/>
    <col min="14367" max="14592" width="9.140625" style="7"/>
    <col min="14593" max="14593" width="6.7109375" style="7" customWidth="1"/>
    <col min="14594" max="14594" width="26" style="7" customWidth="1"/>
    <col min="14595" max="14596" width="6.7109375" style="7" customWidth="1"/>
    <col min="14597" max="14597" width="10.42578125" style="7" customWidth="1"/>
    <col min="14598" max="14598" width="9.42578125" style="7" customWidth="1"/>
    <col min="14599" max="14599" width="10.42578125" style="7" customWidth="1"/>
    <col min="14600" max="14600" width="9.42578125" style="7" bestFit="1" customWidth="1"/>
    <col min="14601" max="14601" width="9.42578125" style="7" customWidth="1"/>
    <col min="14602" max="14603" width="10.5703125" style="7" customWidth="1"/>
    <col min="14604" max="14605" width="11.28515625" style="7" customWidth="1"/>
    <col min="14606" max="14606" width="9.42578125" style="7" customWidth="1"/>
    <col min="14607" max="14607" width="10" style="7" customWidth="1"/>
    <col min="14608" max="14608" width="10.7109375" style="7" customWidth="1"/>
    <col min="14609" max="14609" width="6.7109375" style="7" customWidth="1"/>
    <col min="14610" max="14610" width="9.140625" style="7"/>
    <col min="14611" max="14611" width="9.5703125" style="7" customWidth="1"/>
    <col min="14612" max="14612" width="9" style="7" customWidth="1"/>
    <col min="14613" max="14613" width="11.140625" style="7" customWidth="1"/>
    <col min="14614" max="14614" width="11.28515625" style="7" customWidth="1"/>
    <col min="14615" max="14615" width="10.42578125" style="7" customWidth="1"/>
    <col min="14616" max="14616" width="11.85546875" style="7" customWidth="1"/>
    <col min="14617" max="14617" width="11" style="7" customWidth="1"/>
    <col min="14618" max="14618" width="7.85546875" style="7" customWidth="1"/>
    <col min="14619" max="14619" width="8" style="7" customWidth="1"/>
    <col min="14620" max="14622" width="6.7109375" style="7" customWidth="1"/>
    <col min="14623" max="14848" width="9.140625" style="7"/>
    <col min="14849" max="14849" width="6.7109375" style="7" customWidth="1"/>
    <col min="14850" max="14850" width="26" style="7" customWidth="1"/>
    <col min="14851" max="14852" width="6.7109375" style="7" customWidth="1"/>
    <col min="14853" max="14853" width="10.42578125" style="7" customWidth="1"/>
    <col min="14854" max="14854" width="9.42578125" style="7" customWidth="1"/>
    <col min="14855" max="14855" width="10.42578125" style="7" customWidth="1"/>
    <col min="14856" max="14856" width="9.42578125" style="7" bestFit="1" customWidth="1"/>
    <col min="14857" max="14857" width="9.42578125" style="7" customWidth="1"/>
    <col min="14858" max="14859" width="10.5703125" style="7" customWidth="1"/>
    <col min="14860" max="14861" width="11.28515625" style="7" customWidth="1"/>
    <col min="14862" max="14862" width="9.42578125" style="7" customWidth="1"/>
    <col min="14863" max="14863" width="10" style="7" customWidth="1"/>
    <col min="14864" max="14864" width="10.7109375" style="7" customWidth="1"/>
    <col min="14865" max="14865" width="6.7109375" style="7" customWidth="1"/>
    <col min="14866" max="14866" width="9.140625" style="7"/>
    <col min="14867" max="14867" width="9.5703125" style="7" customWidth="1"/>
    <col min="14868" max="14868" width="9" style="7" customWidth="1"/>
    <col min="14869" max="14869" width="11.140625" style="7" customWidth="1"/>
    <col min="14870" max="14870" width="11.28515625" style="7" customWidth="1"/>
    <col min="14871" max="14871" width="10.42578125" style="7" customWidth="1"/>
    <col min="14872" max="14872" width="11.85546875" style="7" customWidth="1"/>
    <col min="14873" max="14873" width="11" style="7" customWidth="1"/>
    <col min="14874" max="14874" width="7.85546875" style="7" customWidth="1"/>
    <col min="14875" max="14875" width="8" style="7" customWidth="1"/>
    <col min="14876" max="14878" width="6.7109375" style="7" customWidth="1"/>
    <col min="14879" max="15104" width="9.140625" style="7"/>
    <col min="15105" max="15105" width="6.7109375" style="7" customWidth="1"/>
    <col min="15106" max="15106" width="26" style="7" customWidth="1"/>
    <col min="15107" max="15108" width="6.7109375" style="7" customWidth="1"/>
    <col min="15109" max="15109" width="10.42578125" style="7" customWidth="1"/>
    <col min="15110" max="15110" width="9.42578125" style="7" customWidth="1"/>
    <col min="15111" max="15111" width="10.42578125" style="7" customWidth="1"/>
    <col min="15112" max="15112" width="9.42578125" style="7" bestFit="1" customWidth="1"/>
    <col min="15113" max="15113" width="9.42578125" style="7" customWidth="1"/>
    <col min="15114" max="15115" width="10.5703125" style="7" customWidth="1"/>
    <col min="15116" max="15117" width="11.28515625" style="7" customWidth="1"/>
    <col min="15118" max="15118" width="9.42578125" style="7" customWidth="1"/>
    <col min="15119" max="15119" width="10" style="7" customWidth="1"/>
    <col min="15120" max="15120" width="10.7109375" style="7" customWidth="1"/>
    <col min="15121" max="15121" width="6.7109375" style="7" customWidth="1"/>
    <col min="15122" max="15122" width="9.140625" style="7"/>
    <col min="15123" max="15123" width="9.5703125" style="7" customWidth="1"/>
    <col min="15124" max="15124" width="9" style="7" customWidth="1"/>
    <col min="15125" max="15125" width="11.140625" style="7" customWidth="1"/>
    <col min="15126" max="15126" width="11.28515625" style="7" customWidth="1"/>
    <col min="15127" max="15127" width="10.42578125" style="7" customWidth="1"/>
    <col min="15128" max="15128" width="11.85546875" style="7" customWidth="1"/>
    <col min="15129" max="15129" width="11" style="7" customWidth="1"/>
    <col min="15130" max="15130" width="7.85546875" style="7" customWidth="1"/>
    <col min="15131" max="15131" width="8" style="7" customWidth="1"/>
    <col min="15132" max="15134" width="6.7109375" style="7" customWidth="1"/>
    <col min="15135" max="15360" width="9.140625" style="7"/>
    <col min="15361" max="15361" width="6.7109375" style="7" customWidth="1"/>
    <col min="15362" max="15362" width="26" style="7" customWidth="1"/>
    <col min="15363" max="15364" width="6.7109375" style="7" customWidth="1"/>
    <col min="15365" max="15365" width="10.42578125" style="7" customWidth="1"/>
    <col min="15366" max="15366" width="9.42578125" style="7" customWidth="1"/>
    <col min="15367" max="15367" width="10.42578125" style="7" customWidth="1"/>
    <col min="15368" max="15368" width="9.42578125" style="7" bestFit="1" customWidth="1"/>
    <col min="15369" max="15369" width="9.42578125" style="7" customWidth="1"/>
    <col min="15370" max="15371" width="10.5703125" style="7" customWidth="1"/>
    <col min="15372" max="15373" width="11.28515625" style="7" customWidth="1"/>
    <col min="15374" max="15374" width="9.42578125" style="7" customWidth="1"/>
    <col min="15375" max="15375" width="10" style="7" customWidth="1"/>
    <col min="15376" max="15376" width="10.7109375" style="7" customWidth="1"/>
    <col min="15377" max="15377" width="6.7109375" style="7" customWidth="1"/>
    <col min="15378" max="15378" width="9.140625" style="7"/>
    <col min="15379" max="15379" width="9.5703125" style="7" customWidth="1"/>
    <col min="15380" max="15380" width="9" style="7" customWidth="1"/>
    <col min="15381" max="15381" width="11.140625" style="7" customWidth="1"/>
    <col min="15382" max="15382" width="11.28515625" style="7" customWidth="1"/>
    <col min="15383" max="15383" width="10.42578125" style="7" customWidth="1"/>
    <col min="15384" max="15384" width="11.85546875" style="7" customWidth="1"/>
    <col min="15385" max="15385" width="11" style="7" customWidth="1"/>
    <col min="15386" max="15386" width="7.85546875" style="7" customWidth="1"/>
    <col min="15387" max="15387" width="8" style="7" customWidth="1"/>
    <col min="15388" max="15390" width="6.7109375" style="7" customWidth="1"/>
    <col min="15391" max="15616" width="9.140625" style="7"/>
    <col min="15617" max="15617" width="6.7109375" style="7" customWidth="1"/>
    <col min="15618" max="15618" width="26" style="7" customWidth="1"/>
    <col min="15619" max="15620" width="6.7109375" style="7" customWidth="1"/>
    <col min="15621" max="15621" width="10.42578125" style="7" customWidth="1"/>
    <col min="15622" max="15622" width="9.42578125" style="7" customWidth="1"/>
    <col min="15623" max="15623" width="10.42578125" style="7" customWidth="1"/>
    <col min="15624" max="15624" width="9.42578125" style="7" bestFit="1" customWidth="1"/>
    <col min="15625" max="15625" width="9.42578125" style="7" customWidth="1"/>
    <col min="15626" max="15627" width="10.5703125" style="7" customWidth="1"/>
    <col min="15628" max="15629" width="11.28515625" style="7" customWidth="1"/>
    <col min="15630" max="15630" width="9.42578125" style="7" customWidth="1"/>
    <col min="15631" max="15631" width="10" style="7" customWidth="1"/>
    <col min="15632" max="15632" width="10.7109375" style="7" customWidth="1"/>
    <col min="15633" max="15633" width="6.7109375" style="7" customWidth="1"/>
    <col min="15634" max="15634" width="9.140625" style="7"/>
    <col min="15635" max="15635" width="9.5703125" style="7" customWidth="1"/>
    <col min="15636" max="15636" width="9" style="7" customWidth="1"/>
    <col min="15637" max="15637" width="11.140625" style="7" customWidth="1"/>
    <col min="15638" max="15638" width="11.28515625" style="7" customWidth="1"/>
    <col min="15639" max="15639" width="10.42578125" style="7" customWidth="1"/>
    <col min="15640" max="15640" width="11.85546875" style="7" customWidth="1"/>
    <col min="15641" max="15641" width="11" style="7" customWidth="1"/>
    <col min="15642" max="15642" width="7.85546875" style="7" customWidth="1"/>
    <col min="15643" max="15643" width="8" style="7" customWidth="1"/>
    <col min="15644" max="15646" width="6.7109375" style="7" customWidth="1"/>
    <col min="15647" max="15872" width="9.140625" style="7"/>
    <col min="15873" max="15873" width="6.7109375" style="7" customWidth="1"/>
    <col min="15874" max="15874" width="26" style="7" customWidth="1"/>
    <col min="15875" max="15876" width="6.7109375" style="7" customWidth="1"/>
    <col min="15877" max="15877" width="10.42578125" style="7" customWidth="1"/>
    <col min="15878" max="15878" width="9.42578125" style="7" customWidth="1"/>
    <col min="15879" max="15879" width="10.42578125" style="7" customWidth="1"/>
    <col min="15880" max="15880" width="9.42578125" style="7" bestFit="1" customWidth="1"/>
    <col min="15881" max="15881" width="9.42578125" style="7" customWidth="1"/>
    <col min="15882" max="15883" width="10.5703125" style="7" customWidth="1"/>
    <col min="15884" max="15885" width="11.28515625" style="7" customWidth="1"/>
    <col min="15886" max="15886" width="9.42578125" style="7" customWidth="1"/>
    <col min="15887" max="15887" width="10" style="7" customWidth="1"/>
    <col min="15888" max="15888" width="10.7109375" style="7" customWidth="1"/>
    <col min="15889" max="15889" width="6.7109375" style="7" customWidth="1"/>
    <col min="15890" max="15890" width="9.140625" style="7"/>
    <col min="15891" max="15891" width="9.5703125" style="7" customWidth="1"/>
    <col min="15892" max="15892" width="9" style="7" customWidth="1"/>
    <col min="15893" max="15893" width="11.140625" style="7" customWidth="1"/>
    <col min="15894" max="15894" width="11.28515625" style="7" customWidth="1"/>
    <col min="15895" max="15895" width="10.42578125" style="7" customWidth="1"/>
    <col min="15896" max="15896" width="11.85546875" style="7" customWidth="1"/>
    <col min="15897" max="15897" width="11" style="7" customWidth="1"/>
    <col min="15898" max="15898" width="7.85546875" style="7" customWidth="1"/>
    <col min="15899" max="15899" width="8" style="7" customWidth="1"/>
    <col min="15900" max="15902" width="6.7109375" style="7" customWidth="1"/>
    <col min="15903" max="16128" width="9.140625" style="7"/>
    <col min="16129" max="16129" width="6.7109375" style="7" customWidth="1"/>
    <col min="16130" max="16130" width="26" style="7" customWidth="1"/>
    <col min="16131" max="16132" width="6.7109375" style="7" customWidth="1"/>
    <col min="16133" max="16133" width="10.42578125" style="7" customWidth="1"/>
    <col min="16134" max="16134" width="9.42578125" style="7" customWidth="1"/>
    <col min="16135" max="16135" width="10.42578125" style="7" customWidth="1"/>
    <col min="16136" max="16136" width="9.42578125" style="7" bestFit="1" customWidth="1"/>
    <col min="16137" max="16137" width="9.42578125" style="7" customWidth="1"/>
    <col min="16138" max="16139" width="10.5703125" style="7" customWidth="1"/>
    <col min="16140" max="16141" width="11.28515625" style="7" customWidth="1"/>
    <col min="16142" max="16142" width="9.42578125" style="7" customWidth="1"/>
    <col min="16143" max="16143" width="10" style="7" customWidth="1"/>
    <col min="16144" max="16144" width="10.7109375" style="7" customWidth="1"/>
    <col min="16145" max="16145" width="6.7109375" style="7" customWidth="1"/>
    <col min="16146" max="16146" width="9.140625" style="7"/>
    <col min="16147" max="16147" width="9.5703125" style="7" customWidth="1"/>
    <col min="16148" max="16148" width="9" style="7" customWidth="1"/>
    <col min="16149" max="16149" width="11.140625" style="7" customWidth="1"/>
    <col min="16150" max="16150" width="11.28515625" style="7" customWidth="1"/>
    <col min="16151" max="16151" width="10.42578125" style="7" customWidth="1"/>
    <col min="16152" max="16152" width="11.85546875" style="7" customWidth="1"/>
    <col min="16153" max="16153" width="11" style="7" customWidth="1"/>
    <col min="16154" max="16154" width="7.85546875" style="7" customWidth="1"/>
    <col min="16155" max="16155" width="8" style="7" customWidth="1"/>
    <col min="16156" max="16158" width="6.7109375" style="7" customWidth="1"/>
    <col min="16159" max="16384" width="9.140625" style="7"/>
  </cols>
  <sheetData>
    <row r="1" spans="1:29" s="1" customFormat="1" ht="38.25" customHeight="1" x14ac:dyDescent="0.25">
      <c r="A1" s="101" t="s">
        <v>112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3"/>
    </row>
    <row r="2" spans="1:29" s="5" customFormat="1" ht="25.5" customHeight="1" x14ac:dyDescent="0.25">
      <c r="A2" s="104" t="s">
        <v>0</v>
      </c>
      <c r="B2" s="105" t="s">
        <v>1</v>
      </c>
      <c r="C2" s="105" t="s">
        <v>2</v>
      </c>
      <c r="D2" s="106" t="s">
        <v>3</v>
      </c>
      <c r="E2" s="105" t="s">
        <v>4</v>
      </c>
      <c r="F2" s="105"/>
      <c r="G2" s="105"/>
      <c r="H2" s="104" t="s">
        <v>5</v>
      </c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4">
        <v>10</v>
      </c>
      <c r="AA2" s="4"/>
    </row>
    <row r="3" spans="1:29" s="6" customFormat="1" ht="38.25" customHeight="1" x14ac:dyDescent="0.25">
      <c r="A3" s="104"/>
      <c r="B3" s="105"/>
      <c r="C3" s="105"/>
      <c r="D3" s="106"/>
      <c r="E3" s="105"/>
      <c r="F3" s="105"/>
      <c r="G3" s="105"/>
      <c r="H3" s="105" t="s">
        <v>6</v>
      </c>
      <c r="I3" s="105"/>
      <c r="J3" s="105"/>
      <c r="K3" s="105" t="s">
        <v>7</v>
      </c>
      <c r="L3" s="105"/>
      <c r="M3" s="105"/>
      <c r="N3" s="105" t="s">
        <v>8</v>
      </c>
      <c r="O3" s="105"/>
      <c r="P3" s="105"/>
      <c r="Q3" s="105" t="s">
        <v>9</v>
      </c>
      <c r="R3" s="105"/>
      <c r="S3" s="105"/>
      <c r="T3" s="105" t="s">
        <v>10</v>
      </c>
      <c r="U3" s="105"/>
      <c r="V3" s="105"/>
      <c r="W3" s="105" t="s">
        <v>11</v>
      </c>
      <c r="X3" s="105"/>
      <c r="Y3" s="105"/>
      <c r="Z3" s="2"/>
      <c r="AA3" s="2"/>
    </row>
    <row r="4" spans="1:29" s="6" customFormat="1" ht="37.5" customHeight="1" x14ac:dyDescent="0.25">
      <c r="A4" s="104"/>
      <c r="B4" s="105"/>
      <c r="C4" s="105"/>
      <c r="D4" s="106"/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18</v>
      </c>
      <c r="L4" s="3" t="s">
        <v>19</v>
      </c>
      <c r="M4" s="3" t="s">
        <v>20</v>
      </c>
      <c r="N4" s="3" t="s">
        <v>21</v>
      </c>
      <c r="O4" s="3" t="s">
        <v>22</v>
      </c>
      <c r="P4" s="3" t="s">
        <v>23</v>
      </c>
      <c r="Q4" s="3" t="s">
        <v>24</v>
      </c>
      <c r="R4" s="3" t="s">
        <v>25</v>
      </c>
      <c r="S4" s="3" t="s">
        <v>26</v>
      </c>
      <c r="T4" s="3" t="s">
        <v>27</v>
      </c>
      <c r="U4" s="3" t="s">
        <v>28</v>
      </c>
      <c r="V4" s="3" t="s">
        <v>29</v>
      </c>
      <c r="W4" s="3" t="s">
        <v>30</v>
      </c>
      <c r="X4" s="3" t="s">
        <v>31</v>
      </c>
      <c r="Y4" s="3" t="s">
        <v>32</v>
      </c>
      <c r="Z4" s="3" t="s">
        <v>33</v>
      </c>
      <c r="AA4" s="2" t="s">
        <v>34</v>
      </c>
    </row>
    <row r="5" spans="1:29" ht="12.75" x14ac:dyDescent="0.25">
      <c r="A5" s="4">
        <v>1</v>
      </c>
      <c r="B5" s="72" t="s">
        <v>35</v>
      </c>
      <c r="C5" s="73">
        <v>1260</v>
      </c>
      <c r="D5" s="74">
        <v>0.36220000000000002</v>
      </c>
      <c r="E5" s="75">
        <v>209.19</v>
      </c>
      <c r="F5" s="75">
        <v>218.50588694249998</v>
      </c>
      <c r="G5" s="75">
        <f>F5-E5</f>
        <v>9.3158869424999864</v>
      </c>
      <c r="H5" s="75">
        <v>239.375</v>
      </c>
      <c r="I5" s="75">
        <v>232.05052175624999</v>
      </c>
      <c r="J5" s="75">
        <f>I5-H5</f>
        <v>-7.3244782437500078</v>
      </c>
      <c r="K5" s="75">
        <v>884.8737000000001</v>
      </c>
      <c r="L5" s="75">
        <v>922.44030917839007</v>
      </c>
      <c r="M5" s="75">
        <f>L5-K5</f>
        <v>37.566609178389967</v>
      </c>
      <c r="N5" s="75"/>
      <c r="O5" s="75">
        <v>0</v>
      </c>
      <c r="P5" s="75">
        <f>O5-N5</f>
        <v>0</v>
      </c>
      <c r="Q5" s="75"/>
      <c r="R5" s="75">
        <v>0</v>
      </c>
      <c r="S5" s="75">
        <f>R5-Q5</f>
        <v>0</v>
      </c>
      <c r="T5" s="75"/>
      <c r="U5" s="75">
        <v>0</v>
      </c>
      <c r="V5" s="75">
        <f>U5-T5</f>
        <v>0</v>
      </c>
      <c r="W5" s="75">
        <f>T5+Q5+N5+K5+H5</f>
        <v>1124.2487000000001</v>
      </c>
      <c r="X5" s="75">
        <f>U5+R5+O5+L5+I5</f>
        <v>1154.4908309346401</v>
      </c>
      <c r="Y5" s="75">
        <f>X5-W5</f>
        <v>30.242130934640045</v>
      </c>
      <c r="Z5" s="76">
        <f t="shared" ref="Z5:AA50" si="0">IFERROR(W5/E5,0)</f>
        <v>5.3742946603566137</v>
      </c>
      <c r="AA5" s="76">
        <f t="shared" si="0"/>
        <v>5.2835685440294133</v>
      </c>
      <c r="AC5" s="8"/>
    </row>
    <row r="6" spans="1:29" ht="12.75" x14ac:dyDescent="0.25">
      <c r="A6" s="4">
        <f>A5+1</f>
        <v>2</v>
      </c>
      <c r="B6" s="72" t="s">
        <v>36</v>
      </c>
      <c r="C6" s="73">
        <v>500</v>
      </c>
      <c r="D6" s="74">
        <v>0.36220000000000002</v>
      </c>
      <c r="E6" s="75">
        <v>105.08</v>
      </c>
      <c r="F6" s="75">
        <v>77.490978749999996</v>
      </c>
      <c r="G6" s="75">
        <f t="shared" ref="G6:G75" si="1">F6-E6</f>
        <v>-27.589021250000002</v>
      </c>
      <c r="H6" s="75">
        <v>86.4</v>
      </c>
      <c r="I6" s="75">
        <v>84.030808125000021</v>
      </c>
      <c r="J6" s="75">
        <f t="shared" ref="J6:J75" si="2">I6-H6</f>
        <v>-2.3691918749999843</v>
      </c>
      <c r="K6" s="75">
        <v>414.01519999999999</v>
      </c>
      <c r="L6" s="75">
        <v>308.83449579491889</v>
      </c>
      <c r="M6" s="75">
        <f t="shared" ref="M6:M75" si="3">L6-K6</f>
        <v>-105.1807042050811</v>
      </c>
      <c r="N6" s="75"/>
      <c r="O6" s="75">
        <v>0</v>
      </c>
      <c r="P6" s="75">
        <f t="shared" ref="P6:P75" si="4">O6-N6</f>
        <v>0</v>
      </c>
      <c r="Q6" s="75"/>
      <c r="R6" s="75">
        <v>0</v>
      </c>
      <c r="S6" s="75">
        <f t="shared" ref="S6:S75" si="5">R6-Q6</f>
        <v>0</v>
      </c>
      <c r="T6" s="75"/>
      <c r="U6" s="75">
        <v>0</v>
      </c>
      <c r="V6" s="75">
        <f t="shared" ref="V6:V75" si="6">U6-T6</f>
        <v>0</v>
      </c>
      <c r="W6" s="75">
        <f t="shared" ref="W6:X75" si="7">T6+Q6+N6+K6+H6</f>
        <v>500.41520000000003</v>
      </c>
      <c r="X6" s="75">
        <f t="shared" si="7"/>
        <v>392.86530391991892</v>
      </c>
      <c r="Y6" s="75">
        <f t="shared" ref="Y6:Y75" si="8">X6-W6</f>
        <v>-107.54989608008111</v>
      </c>
      <c r="Z6" s="76">
        <f t="shared" si="0"/>
        <v>4.7622306813856117</v>
      </c>
      <c r="AA6" s="76">
        <f t="shared" si="0"/>
        <v>5.0698198713862412</v>
      </c>
      <c r="AC6" s="8"/>
    </row>
    <row r="7" spans="1:29" ht="12.75" x14ac:dyDescent="0.25">
      <c r="A7" s="4">
        <f t="shared" ref="A7:A67" si="9">A6+1</f>
        <v>3</v>
      </c>
      <c r="B7" s="72" t="s">
        <v>37</v>
      </c>
      <c r="C7" s="73">
        <v>800</v>
      </c>
      <c r="D7" s="74">
        <v>0.36220000000000002</v>
      </c>
      <c r="E7" s="75">
        <v>165.49</v>
      </c>
      <c r="F7" s="75">
        <v>101.06910784350001</v>
      </c>
      <c r="G7" s="75">
        <f t="shared" si="1"/>
        <v>-64.420892156500003</v>
      </c>
      <c r="H7" s="75">
        <v>324.79166666666663</v>
      </c>
      <c r="I7" s="75">
        <v>227.18357977050002</v>
      </c>
      <c r="J7" s="75">
        <f t="shared" si="2"/>
        <v>-97.608086896166611</v>
      </c>
      <c r="K7" s="75">
        <v>552.73659999999995</v>
      </c>
      <c r="L7" s="75">
        <v>321.90821363345776</v>
      </c>
      <c r="M7" s="75">
        <f t="shared" si="3"/>
        <v>-230.82838636654219</v>
      </c>
      <c r="N7" s="75"/>
      <c r="O7" s="75">
        <v>0</v>
      </c>
      <c r="P7" s="75">
        <f t="shared" si="4"/>
        <v>0</v>
      </c>
      <c r="Q7" s="75"/>
      <c r="R7" s="75">
        <v>0</v>
      </c>
      <c r="S7" s="75">
        <f t="shared" si="5"/>
        <v>0</v>
      </c>
      <c r="T7" s="75"/>
      <c r="U7" s="75">
        <v>0</v>
      </c>
      <c r="V7" s="75">
        <f t="shared" si="6"/>
        <v>0</v>
      </c>
      <c r="W7" s="75">
        <f t="shared" si="7"/>
        <v>877.52826666666658</v>
      </c>
      <c r="X7" s="75">
        <f t="shared" si="7"/>
        <v>549.09179340395781</v>
      </c>
      <c r="Y7" s="75">
        <f t="shared" si="8"/>
        <v>-328.43647326270877</v>
      </c>
      <c r="Z7" s="76">
        <f t="shared" si="0"/>
        <v>5.3026059983483389</v>
      </c>
      <c r="AA7" s="76">
        <f t="shared" si="0"/>
        <v>5.4328350682010225</v>
      </c>
      <c r="AC7" s="8"/>
    </row>
    <row r="8" spans="1:29" ht="12.75" x14ac:dyDescent="0.25">
      <c r="A8" s="4">
        <f t="shared" si="9"/>
        <v>4</v>
      </c>
      <c r="B8" s="72" t="s">
        <v>38</v>
      </c>
      <c r="C8" s="73">
        <v>420</v>
      </c>
      <c r="D8" s="74">
        <v>0.36220000000000002</v>
      </c>
      <c r="E8" s="75">
        <v>52.99</v>
      </c>
      <c r="F8" s="75">
        <v>55.517413500000004</v>
      </c>
      <c r="G8" s="75">
        <f t="shared" si="1"/>
        <v>2.5274135000000015</v>
      </c>
      <c r="H8" s="75">
        <v>79.408333333333331</v>
      </c>
      <c r="I8" s="75">
        <v>68.069093428125001</v>
      </c>
      <c r="J8" s="75">
        <f t="shared" si="2"/>
        <v>-11.339239905208331</v>
      </c>
      <c r="K8" s="75">
        <v>233.15600000000003</v>
      </c>
      <c r="L8" s="75">
        <v>246.2501942821217</v>
      </c>
      <c r="M8" s="75">
        <f t="shared" si="3"/>
        <v>13.094194282121663</v>
      </c>
      <c r="N8" s="75"/>
      <c r="O8" s="75">
        <v>0</v>
      </c>
      <c r="P8" s="75">
        <f t="shared" si="4"/>
        <v>0</v>
      </c>
      <c r="Q8" s="75"/>
      <c r="R8" s="75">
        <v>0</v>
      </c>
      <c r="S8" s="75">
        <f t="shared" si="5"/>
        <v>0</v>
      </c>
      <c r="T8" s="75"/>
      <c r="U8" s="75">
        <v>0</v>
      </c>
      <c r="V8" s="75">
        <f t="shared" si="6"/>
        <v>0</v>
      </c>
      <c r="W8" s="75">
        <f t="shared" si="7"/>
        <v>312.56433333333337</v>
      </c>
      <c r="X8" s="75">
        <f t="shared" si="7"/>
        <v>314.31928771024673</v>
      </c>
      <c r="Y8" s="75">
        <f t="shared" si="8"/>
        <v>1.7549543769133606</v>
      </c>
      <c r="Z8" s="76">
        <f t="shared" si="0"/>
        <v>5.8985531861357492</v>
      </c>
      <c r="AA8" s="76">
        <f t="shared" si="0"/>
        <v>5.6616342133850797</v>
      </c>
      <c r="AC8" s="8"/>
    </row>
    <row r="9" spans="1:29" ht="12.75" x14ac:dyDescent="0.25">
      <c r="A9" s="4">
        <f t="shared" si="9"/>
        <v>5</v>
      </c>
      <c r="B9" s="72" t="s">
        <v>39</v>
      </c>
      <c r="C9" s="73">
        <v>420</v>
      </c>
      <c r="D9" s="74">
        <v>0.36220000000000002</v>
      </c>
      <c r="E9" s="75">
        <v>67.069999999999993</v>
      </c>
      <c r="F9" s="75">
        <v>59.718392100000003</v>
      </c>
      <c r="G9" s="75">
        <f t="shared" si="1"/>
        <v>-7.3516078999999905</v>
      </c>
      <c r="H9" s="75">
        <v>87.775000000000006</v>
      </c>
      <c r="I9" s="75">
        <v>76.775842968749998</v>
      </c>
      <c r="J9" s="75">
        <f t="shared" si="2"/>
        <v>-10.999157031250007</v>
      </c>
      <c r="K9" s="75">
        <v>295.108</v>
      </c>
      <c r="L9" s="75">
        <v>264.88383967745398</v>
      </c>
      <c r="M9" s="75">
        <f t="shared" si="3"/>
        <v>-30.224160322546027</v>
      </c>
      <c r="N9" s="75"/>
      <c r="O9" s="75">
        <v>0</v>
      </c>
      <c r="P9" s="75">
        <f t="shared" si="4"/>
        <v>0</v>
      </c>
      <c r="Q9" s="75"/>
      <c r="R9" s="75">
        <v>0</v>
      </c>
      <c r="S9" s="75">
        <f t="shared" si="5"/>
        <v>0</v>
      </c>
      <c r="T9" s="75"/>
      <c r="U9" s="75">
        <v>0</v>
      </c>
      <c r="V9" s="75">
        <f t="shared" si="6"/>
        <v>0</v>
      </c>
      <c r="W9" s="75">
        <f t="shared" si="7"/>
        <v>382.88300000000004</v>
      </c>
      <c r="X9" s="75">
        <f t="shared" si="7"/>
        <v>341.65968264620398</v>
      </c>
      <c r="Y9" s="75">
        <f t="shared" si="8"/>
        <v>-41.223317353796062</v>
      </c>
      <c r="Z9" s="76">
        <f t="shared" si="0"/>
        <v>5.7087073207097072</v>
      </c>
      <c r="AA9" s="76">
        <f t="shared" si="0"/>
        <v>5.7211802031455559</v>
      </c>
      <c r="AC9" s="8"/>
    </row>
    <row r="10" spans="1:29" ht="12.75" x14ac:dyDescent="0.25">
      <c r="A10" s="4">
        <f t="shared" si="9"/>
        <v>6</v>
      </c>
      <c r="B10" s="72" t="s">
        <v>40</v>
      </c>
      <c r="C10" s="73">
        <v>210</v>
      </c>
      <c r="D10" s="74">
        <v>0.36220000000000002</v>
      </c>
      <c r="E10" s="75">
        <v>36.549999999999997</v>
      </c>
      <c r="F10" s="75">
        <v>21.33652365</v>
      </c>
      <c r="G10" s="75">
        <f t="shared" si="1"/>
        <v>-15.213476349999997</v>
      </c>
      <c r="H10" s="75">
        <v>47.258333333333333</v>
      </c>
      <c r="I10" s="75">
        <v>33.173268164062499</v>
      </c>
      <c r="J10" s="75">
        <f t="shared" si="2"/>
        <v>-14.085065169270834</v>
      </c>
      <c r="K10" s="75">
        <v>160.82</v>
      </c>
      <c r="L10" s="75">
        <v>94.639190893098501</v>
      </c>
      <c r="M10" s="75">
        <f t="shared" si="3"/>
        <v>-66.180809106901492</v>
      </c>
      <c r="N10" s="75"/>
      <c r="O10" s="75">
        <v>0</v>
      </c>
      <c r="P10" s="75">
        <f t="shared" si="4"/>
        <v>0</v>
      </c>
      <c r="Q10" s="75"/>
      <c r="R10" s="75">
        <v>0</v>
      </c>
      <c r="S10" s="75">
        <f t="shared" si="5"/>
        <v>0</v>
      </c>
      <c r="T10" s="75"/>
      <c r="U10" s="75">
        <v>0</v>
      </c>
      <c r="V10" s="75">
        <f t="shared" si="6"/>
        <v>0</v>
      </c>
      <c r="W10" s="75">
        <f t="shared" si="7"/>
        <v>208.07833333333332</v>
      </c>
      <c r="X10" s="75">
        <f t="shared" si="7"/>
        <v>127.81245905716099</v>
      </c>
      <c r="Y10" s="75">
        <f t="shared" si="8"/>
        <v>-80.265874276172326</v>
      </c>
      <c r="Z10" s="76">
        <f t="shared" si="0"/>
        <v>5.6929776561787504</v>
      </c>
      <c r="AA10" s="76">
        <f t="shared" si="0"/>
        <v>5.9903131903664635</v>
      </c>
      <c r="AC10" s="8"/>
    </row>
    <row r="11" spans="1:29" ht="12.75" x14ac:dyDescent="0.25">
      <c r="A11" s="4">
        <f t="shared" si="9"/>
        <v>7</v>
      </c>
      <c r="B11" s="72" t="s">
        <v>41</v>
      </c>
      <c r="C11" s="73">
        <v>600</v>
      </c>
      <c r="D11" s="74">
        <v>0.36220000000000002</v>
      </c>
      <c r="E11" s="75">
        <v>18.29</v>
      </c>
      <c r="F11" s="75">
        <v>81.870826500000007</v>
      </c>
      <c r="G11" s="75">
        <f t="shared" si="1"/>
        <v>63.580826500000008</v>
      </c>
      <c r="H11" s="75">
        <v>184.25833333333333</v>
      </c>
      <c r="I11" s="75">
        <v>181.64698264852942</v>
      </c>
      <c r="J11" s="75">
        <f t="shared" si="2"/>
        <v>-2.6113506848039094</v>
      </c>
      <c r="K11" s="75">
        <v>74.98899999999999</v>
      </c>
      <c r="L11" s="75">
        <v>338.56375790840383</v>
      </c>
      <c r="M11" s="75">
        <f t="shared" si="3"/>
        <v>263.57475790840385</v>
      </c>
      <c r="N11" s="75"/>
      <c r="O11" s="75">
        <v>0</v>
      </c>
      <c r="P11" s="75">
        <f t="shared" si="4"/>
        <v>0</v>
      </c>
      <c r="Q11" s="75"/>
      <c r="R11" s="75">
        <v>0</v>
      </c>
      <c r="S11" s="75">
        <f t="shared" si="5"/>
        <v>0</v>
      </c>
      <c r="T11" s="75"/>
      <c r="U11" s="75">
        <v>0</v>
      </c>
      <c r="V11" s="75">
        <f t="shared" si="6"/>
        <v>0</v>
      </c>
      <c r="W11" s="75">
        <f t="shared" si="7"/>
        <v>259.2473333333333</v>
      </c>
      <c r="X11" s="75">
        <f t="shared" si="7"/>
        <v>520.21074055693327</v>
      </c>
      <c r="Y11" s="75">
        <f t="shared" si="8"/>
        <v>260.96340722359997</v>
      </c>
      <c r="Z11" s="76">
        <f t="shared" si="0"/>
        <v>14.174266447967923</v>
      </c>
      <c r="AA11" s="76">
        <f t="shared" si="0"/>
        <v>6.3540428599060643</v>
      </c>
      <c r="AC11" s="8"/>
    </row>
    <row r="12" spans="1:29" ht="12.75" x14ac:dyDescent="0.25">
      <c r="A12" s="77">
        <f t="shared" si="9"/>
        <v>8</v>
      </c>
      <c r="B12" s="78" t="s">
        <v>42</v>
      </c>
      <c r="C12" s="79">
        <f>SUM(C5:C11)</f>
        <v>4210</v>
      </c>
      <c r="D12" s="80">
        <v>0.36220000000000002</v>
      </c>
      <c r="E12" s="81">
        <f>SUM(E5:E11)</f>
        <v>654.65999999999985</v>
      </c>
      <c r="F12" s="81">
        <f t="shared" ref="F12:V12" si="10">SUM(F5:F11)</f>
        <v>615.50912928599996</v>
      </c>
      <c r="G12" s="81">
        <f t="shared" si="10"/>
        <v>-39.150870714</v>
      </c>
      <c r="H12" s="81">
        <f t="shared" si="10"/>
        <v>1049.2666666666664</v>
      </c>
      <c r="I12" s="81">
        <f t="shared" si="10"/>
        <v>902.93009686121695</v>
      </c>
      <c r="J12" s="81">
        <f t="shared" si="10"/>
        <v>-146.33656980544967</v>
      </c>
      <c r="K12" s="81">
        <f t="shared" si="10"/>
        <v>2615.6985000000004</v>
      </c>
      <c r="L12" s="81">
        <f t="shared" si="10"/>
        <v>2497.520001367845</v>
      </c>
      <c r="M12" s="81">
        <f t="shared" si="10"/>
        <v>-118.17849863215531</v>
      </c>
      <c r="N12" s="81">
        <f t="shared" si="10"/>
        <v>0</v>
      </c>
      <c r="O12" s="81">
        <f t="shared" si="10"/>
        <v>0</v>
      </c>
      <c r="P12" s="81">
        <f t="shared" si="10"/>
        <v>0</v>
      </c>
      <c r="Q12" s="81">
        <f t="shared" si="10"/>
        <v>0</v>
      </c>
      <c r="R12" s="81">
        <f t="shared" si="10"/>
        <v>0</v>
      </c>
      <c r="S12" s="81">
        <f t="shared" si="10"/>
        <v>0</v>
      </c>
      <c r="T12" s="81">
        <f t="shared" si="10"/>
        <v>0</v>
      </c>
      <c r="U12" s="81">
        <f t="shared" si="10"/>
        <v>0</v>
      </c>
      <c r="V12" s="81">
        <f t="shared" si="10"/>
        <v>0</v>
      </c>
      <c r="W12" s="81">
        <f>SUM(W5:W11)</f>
        <v>3664.9651666666668</v>
      </c>
      <c r="X12" s="81">
        <f>SUM(X5:X11)</f>
        <v>3400.450098229062</v>
      </c>
      <c r="Y12" s="81">
        <f>SUM(Y5:Y11)</f>
        <v>-264.51506843760484</v>
      </c>
      <c r="Z12" s="82">
        <f t="shared" si="0"/>
        <v>5.5982726402509204</v>
      </c>
      <c r="AA12" s="82">
        <f t="shared" si="0"/>
        <v>5.5246135864363808</v>
      </c>
      <c r="AC12" s="8"/>
    </row>
    <row r="13" spans="1:29" ht="12.75" x14ac:dyDescent="0.25">
      <c r="A13" s="4">
        <f t="shared" si="9"/>
        <v>9</v>
      </c>
      <c r="B13" s="9" t="s">
        <v>43</v>
      </c>
      <c r="C13" s="73">
        <v>770</v>
      </c>
      <c r="D13" s="74">
        <v>0.36220000000000002</v>
      </c>
      <c r="E13" s="75">
        <v>12.37</v>
      </c>
      <c r="F13" s="75">
        <v>28.327211100000003</v>
      </c>
      <c r="G13" s="75">
        <f t="shared" si="1"/>
        <v>15.957211100000004</v>
      </c>
      <c r="H13" s="75">
        <v>70.591666666666669</v>
      </c>
      <c r="I13" s="75">
        <v>67.7871375</v>
      </c>
      <c r="J13" s="75">
        <f t="shared" si="2"/>
        <v>-2.8045291666666685</v>
      </c>
      <c r="K13" s="75">
        <v>0</v>
      </c>
      <c r="L13" s="75">
        <v>0</v>
      </c>
      <c r="M13" s="75">
        <f t="shared" si="3"/>
        <v>0</v>
      </c>
      <c r="N13" s="75"/>
      <c r="O13" s="75">
        <v>0</v>
      </c>
      <c r="P13" s="75">
        <f t="shared" si="4"/>
        <v>0</v>
      </c>
      <c r="Q13" s="75"/>
      <c r="R13" s="75">
        <v>0</v>
      </c>
      <c r="S13" s="75">
        <f t="shared" si="5"/>
        <v>0</v>
      </c>
      <c r="T13" s="75"/>
      <c r="U13" s="75">
        <v>0</v>
      </c>
      <c r="V13" s="75">
        <f t="shared" si="6"/>
        <v>0</v>
      </c>
      <c r="W13" s="75">
        <f t="shared" si="7"/>
        <v>70.591666666666669</v>
      </c>
      <c r="X13" s="75">
        <f t="shared" si="7"/>
        <v>67.7871375</v>
      </c>
      <c r="Y13" s="75">
        <f t="shared" si="8"/>
        <v>-2.8045291666666685</v>
      </c>
      <c r="Z13" s="76">
        <f t="shared" si="0"/>
        <v>5.7066828348154139</v>
      </c>
      <c r="AA13" s="76">
        <f t="shared" si="0"/>
        <v>2.3930042834326177</v>
      </c>
      <c r="AC13" s="8"/>
    </row>
    <row r="14" spans="1:29" ht="12.75" x14ac:dyDescent="0.25">
      <c r="A14" s="4">
        <f t="shared" si="9"/>
        <v>10</v>
      </c>
      <c r="B14" s="9" t="s">
        <v>44</v>
      </c>
      <c r="C14" s="73">
        <v>90</v>
      </c>
      <c r="D14" s="74">
        <v>0.36220000000000002</v>
      </c>
      <c r="E14" s="75">
        <v>12.4</v>
      </c>
      <c r="F14" s="75">
        <v>16.571245562999998</v>
      </c>
      <c r="G14" s="75">
        <f t="shared" si="1"/>
        <v>4.1712455629999976</v>
      </c>
      <c r="H14" s="75">
        <v>8.3000000000000007</v>
      </c>
      <c r="I14" s="75">
        <v>7.9586624999999991</v>
      </c>
      <c r="J14" s="75">
        <f t="shared" si="2"/>
        <v>-0.34133750000000163</v>
      </c>
      <c r="K14" s="75">
        <v>0</v>
      </c>
      <c r="L14" s="75">
        <v>0</v>
      </c>
      <c r="M14" s="75">
        <f t="shared" si="3"/>
        <v>0</v>
      </c>
      <c r="N14" s="75"/>
      <c r="O14" s="75">
        <v>0</v>
      </c>
      <c r="P14" s="75">
        <f t="shared" si="4"/>
        <v>0</v>
      </c>
      <c r="Q14" s="75"/>
      <c r="R14" s="75">
        <v>0</v>
      </c>
      <c r="S14" s="75">
        <f t="shared" si="5"/>
        <v>0</v>
      </c>
      <c r="T14" s="75"/>
      <c r="U14" s="75">
        <v>0</v>
      </c>
      <c r="V14" s="75">
        <f t="shared" si="6"/>
        <v>0</v>
      </c>
      <c r="W14" s="75">
        <f t="shared" si="7"/>
        <v>8.3000000000000007</v>
      </c>
      <c r="X14" s="75">
        <f t="shared" si="7"/>
        <v>7.9586624999999991</v>
      </c>
      <c r="Y14" s="75">
        <f t="shared" si="8"/>
        <v>-0.34133750000000163</v>
      </c>
      <c r="Z14" s="76">
        <f t="shared" si="0"/>
        <v>0.66935483870967749</v>
      </c>
      <c r="AA14" s="76">
        <f t="shared" si="0"/>
        <v>0.48026942028847658</v>
      </c>
      <c r="AC14" s="8"/>
    </row>
    <row r="15" spans="1:29" ht="12.75" x14ac:dyDescent="0.25">
      <c r="A15" s="4">
        <f t="shared" si="9"/>
        <v>11</v>
      </c>
      <c r="B15" s="9" t="s">
        <v>45</v>
      </c>
      <c r="C15" s="73">
        <v>50</v>
      </c>
      <c r="D15" s="74">
        <v>0.36220000000000002</v>
      </c>
      <c r="E15" s="75">
        <v>5.68</v>
      </c>
      <c r="F15" s="75">
        <v>4.6669198499999993</v>
      </c>
      <c r="G15" s="75">
        <f t="shared" si="1"/>
        <v>-1.0130801500000004</v>
      </c>
      <c r="H15" s="75">
        <v>16.233333333333334</v>
      </c>
      <c r="I15" s="75">
        <v>14.971791807352941</v>
      </c>
      <c r="J15" s="75">
        <f t="shared" si="2"/>
        <v>-1.2615415259803928</v>
      </c>
      <c r="K15" s="75">
        <v>0</v>
      </c>
      <c r="L15" s="75">
        <v>0</v>
      </c>
      <c r="M15" s="75">
        <f t="shared" si="3"/>
        <v>0</v>
      </c>
      <c r="N15" s="75"/>
      <c r="O15" s="75">
        <v>0</v>
      </c>
      <c r="P15" s="75">
        <f t="shared" si="4"/>
        <v>0</v>
      </c>
      <c r="Q15" s="75"/>
      <c r="R15" s="75">
        <v>0</v>
      </c>
      <c r="S15" s="75">
        <f t="shared" si="5"/>
        <v>0</v>
      </c>
      <c r="T15" s="75"/>
      <c r="U15" s="75">
        <v>0</v>
      </c>
      <c r="V15" s="75">
        <f t="shared" si="6"/>
        <v>0</v>
      </c>
      <c r="W15" s="75">
        <f t="shared" si="7"/>
        <v>16.233333333333334</v>
      </c>
      <c r="X15" s="75">
        <f t="shared" si="7"/>
        <v>14.971791807352941</v>
      </c>
      <c r="Y15" s="75">
        <f t="shared" si="8"/>
        <v>-1.2615415259803928</v>
      </c>
      <c r="Z15" s="76">
        <f t="shared" si="0"/>
        <v>2.8579812206572774</v>
      </c>
      <c r="AA15" s="76">
        <f t="shared" si="0"/>
        <v>3.2080670524806512</v>
      </c>
      <c r="AC15" s="8"/>
    </row>
    <row r="16" spans="1:29" ht="12.75" x14ac:dyDescent="0.25">
      <c r="A16" s="4">
        <f t="shared" si="9"/>
        <v>12</v>
      </c>
      <c r="B16" s="9" t="s">
        <v>46</v>
      </c>
      <c r="C16" s="100">
        <v>725</v>
      </c>
      <c r="D16" s="74">
        <v>0.36220000000000002</v>
      </c>
      <c r="E16" s="75">
        <v>16.13</v>
      </c>
      <c r="F16" s="75">
        <v>9.5207491844999996</v>
      </c>
      <c r="G16" s="75">
        <f t="shared" si="1"/>
        <v>-6.6092508154999994</v>
      </c>
      <c r="H16" s="75">
        <v>27.856408333333334</v>
      </c>
      <c r="I16" s="75">
        <v>26.726114482758618</v>
      </c>
      <c r="J16" s="75">
        <f t="shared" si="2"/>
        <v>-1.1302938505747164</v>
      </c>
      <c r="K16" s="75">
        <v>0</v>
      </c>
      <c r="L16" s="75">
        <v>0</v>
      </c>
      <c r="M16" s="75">
        <f t="shared" si="3"/>
        <v>0</v>
      </c>
      <c r="N16" s="75"/>
      <c r="O16" s="75">
        <v>0</v>
      </c>
      <c r="P16" s="75">
        <f t="shared" si="4"/>
        <v>0</v>
      </c>
      <c r="Q16" s="75"/>
      <c r="R16" s="75">
        <v>0</v>
      </c>
      <c r="S16" s="75">
        <f t="shared" si="5"/>
        <v>0</v>
      </c>
      <c r="T16" s="75"/>
      <c r="U16" s="75">
        <v>0</v>
      </c>
      <c r="V16" s="75">
        <f t="shared" si="6"/>
        <v>0</v>
      </c>
      <c r="W16" s="75">
        <f t="shared" si="7"/>
        <v>27.856408333333334</v>
      </c>
      <c r="X16" s="75">
        <f t="shared" si="7"/>
        <v>26.726114482758618</v>
      </c>
      <c r="Y16" s="75">
        <f t="shared" si="8"/>
        <v>-1.1302938505747164</v>
      </c>
      <c r="Z16" s="76">
        <f t="shared" si="0"/>
        <v>1.7269936970448441</v>
      </c>
      <c r="AA16" s="76">
        <f t="shared" si="0"/>
        <v>2.8071440560864005</v>
      </c>
      <c r="AC16" s="8"/>
    </row>
    <row r="17" spans="1:29" ht="12.75" x14ac:dyDescent="0.25">
      <c r="A17" s="4">
        <f t="shared" si="9"/>
        <v>13</v>
      </c>
      <c r="B17" s="9" t="s">
        <v>47</v>
      </c>
      <c r="C17" s="100"/>
      <c r="D17" s="74">
        <v>0.36220000000000002</v>
      </c>
      <c r="E17" s="75">
        <v>45.64</v>
      </c>
      <c r="F17" s="75">
        <v>30.765201723000001</v>
      </c>
      <c r="G17" s="75">
        <f t="shared" si="1"/>
        <v>-14.874798277</v>
      </c>
      <c r="H17" s="75">
        <v>53.398462500000001</v>
      </c>
      <c r="I17" s="75">
        <v>51.225052758620684</v>
      </c>
      <c r="J17" s="75">
        <f t="shared" si="2"/>
        <v>-2.1734097413793165</v>
      </c>
      <c r="K17" s="75">
        <v>0</v>
      </c>
      <c r="L17" s="75">
        <v>0</v>
      </c>
      <c r="M17" s="75">
        <f t="shared" si="3"/>
        <v>0</v>
      </c>
      <c r="N17" s="75"/>
      <c r="O17" s="75">
        <v>0</v>
      </c>
      <c r="P17" s="75">
        <f t="shared" si="4"/>
        <v>0</v>
      </c>
      <c r="Q17" s="75"/>
      <c r="R17" s="75">
        <v>0</v>
      </c>
      <c r="S17" s="75">
        <f t="shared" si="5"/>
        <v>0</v>
      </c>
      <c r="T17" s="75"/>
      <c r="U17" s="75">
        <v>0</v>
      </c>
      <c r="V17" s="75">
        <f t="shared" si="6"/>
        <v>0</v>
      </c>
      <c r="W17" s="75">
        <f t="shared" si="7"/>
        <v>53.398462500000001</v>
      </c>
      <c r="X17" s="75">
        <f t="shared" si="7"/>
        <v>51.225052758620684</v>
      </c>
      <c r="Y17" s="75">
        <f t="shared" si="8"/>
        <v>-2.1734097413793165</v>
      </c>
      <c r="Z17" s="76">
        <f t="shared" si="0"/>
        <v>1.1699926051709026</v>
      </c>
      <c r="AA17" s="76">
        <f t="shared" si="0"/>
        <v>1.6650322406410534</v>
      </c>
      <c r="AC17" s="8"/>
    </row>
    <row r="18" spans="1:29" ht="12.75" x14ac:dyDescent="0.25">
      <c r="A18" s="4">
        <f t="shared" si="9"/>
        <v>14</v>
      </c>
      <c r="B18" s="9" t="s">
        <v>48</v>
      </c>
      <c r="C18" s="100"/>
      <c r="D18" s="74">
        <v>0.36220000000000002</v>
      </c>
      <c r="E18" s="75">
        <v>6.08</v>
      </c>
      <c r="F18" s="75">
        <v>2.9668281524999998</v>
      </c>
      <c r="G18" s="75">
        <f t="shared" si="1"/>
        <v>-3.1131718475000003</v>
      </c>
      <c r="H18" s="75">
        <v>2.9034624999999998</v>
      </c>
      <c r="I18" s="75">
        <v>1.9815317723123727</v>
      </c>
      <c r="J18" s="75">
        <f t="shared" si="2"/>
        <v>-0.92193072768762718</v>
      </c>
      <c r="K18" s="75">
        <v>0</v>
      </c>
      <c r="L18" s="75">
        <v>0</v>
      </c>
      <c r="M18" s="75">
        <f t="shared" si="3"/>
        <v>0</v>
      </c>
      <c r="N18" s="75"/>
      <c r="O18" s="75">
        <v>0</v>
      </c>
      <c r="P18" s="75">
        <f t="shared" si="4"/>
        <v>0</v>
      </c>
      <c r="Q18" s="75"/>
      <c r="R18" s="75">
        <v>0</v>
      </c>
      <c r="S18" s="75">
        <f t="shared" si="5"/>
        <v>0</v>
      </c>
      <c r="T18" s="75"/>
      <c r="U18" s="75">
        <v>0</v>
      </c>
      <c r="V18" s="75">
        <f t="shared" si="6"/>
        <v>0</v>
      </c>
      <c r="W18" s="75">
        <f t="shared" si="7"/>
        <v>2.9034624999999998</v>
      </c>
      <c r="X18" s="75">
        <f t="shared" si="7"/>
        <v>1.9815317723123727</v>
      </c>
      <c r="Y18" s="75">
        <f t="shared" si="8"/>
        <v>-0.92193072768762718</v>
      </c>
      <c r="Z18" s="76">
        <f t="shared" si="0"/>
        <v>0.47754317434210525</v>
      </c>
      <c r="AA18" s="76">
        <f t="shared" si="0"/>
        <v>0.66789570223089378</v>
      </c>
      <c r="AC18" s="8"/>
    </row>
    <row r="19" spans="1:29" ht="12.75" x14ac:dyDescent="0.25">
      <c r="A19" s="4">
        <f t="shared" si="9"/>
        <v>15</v>
      </c>
      <c r="B19" s="9" t="s">
        <v>49</v>
      </c>
      <c r="C19" s="73">
        <v>20</v>
      </c>
      <c r="D19" s="74">
        <v>0.36220000000000002</v>
      </c>
      <c r="E19" s="75">
        <v>0.45</v>
      </c>
      <c r="F19" s="75">
        <v>0.34224925500000003</v>
      </c>
      <c r="G19" s="75">
        <f t="shared" si="1"/>
        <v>-0.10775074499999998</v>
      </c>
      <c r="H19" s="75">
        <v>4.5750000000000002</v>
      </c>
      <c r="I19" s="75">
        <v>4.3979625000000002</v>
      </c>
      <c r="J19" s="75">
        <f t="shared" si="2"/>
        <v>-0.17703749999999996</v>
      </c>
      <c r="K19" s="75">
        <v>0</v>
      </c>
      <c r="L19" s="75">
        <v>0</v>
      </c>
      <c r="M19" s="75">
        <f t="shared" si="3"/>
        <v>0</v>
      </c>
      <c r="N19" s="75"/>
      <c r="O19" s="75">
        <v>0</v>
      </c>
      <c r="P19" s="75">
        <f t="shared" si="4"/>
        <v>0</v>
      </c>
      <c r="Q19" s="75"/>
      <c r="R19" s="75">
        <v>0</v>
      </c>
      <c r="S19" s="75">
        <f t="shared" si="5"/>
        <v>0</v>
      </c>
      <c r="T19" s="75"/>
      <c r="U19" s="75">
        <v>0</v>
      </c>
      <c r="V19" s="75">
        <f t="shared" si="6"/>
        <v>0</v>
      </c>
      <c r="W19" s="75">
        <f t="shared" si="7"/>
        <v>4.5750000000000002</v>
      </c>
      <c r="X19" s="75">
        <f t="shared" si="7"/>
        <v>4.3979625000000002</v>
      </c>
      <c r="Y19" s="75">
        <f t="shared" si="8"/>
        <v>-0.17703749999999996</v>
      </c>
      <c r="Z19" s="76">
        <f t="shared" si="0"/>
        <v>10.166666666666666</v>
      </c>
      <c r="AA19" s="76">
        <f t="shared" si="0"/>
        <v>12.850174063928934</v>
      </c>
      <c r="AC19" s="8"/>
    </row>
    <row r="20" spans="1:29" ht="12.75" x14ac:dyDescent="0.25">
      <c r="A20" s="4">
        <f t="shared" si="9"/>
        <v>16</v>
      </c>
      <c r="B20" s="9" t="s">
        <v>50</v>
      </c>
      <c r="C20" s="73">
        <v>1</v>
      </c>
      <c r="D20" s="74">
        <v>0.36220000000000002</v>
      </c>
      <c r="E20" s="75">
        <v>0.08</v>
      </c>
      <c r="F20" s="75">
        <v>2.6425125000000001E-2</v>
      </c>
      <c r="G20" s="75">
        <f t="shared" si="1"/>
        <v>-5.3574875000000001E-2</v>
      </c>
      <c r="H20" s="75">
        <v>0.81666666666666665</v>
      </c>
      <c r="I20" s="75">
        <v>0.7750125000000001</v>
      </c>
      <c r="J20" s="75">
        <f t="shared" si="2"/>
        <v>-4.1654166666666548E-2</v>
      </c>
      <c r="K20" s="75">
        <v>0</v>
      </c>
      <c r="L20" s="75">
        <v>0</v>
      </c>
      <c r="M20" s="75">
        <f t="shared" si="3"/>
        <v>0</v>
      </c>
      <c r="N20" s="75"/>
      <c r="O20" s="75">
        <v>0</v>
      </c>
      <c r="P20" s="75">
        <f t="shared" si="4"/>
        <v>0</v>
      </c>
      <c r="Q20" s="75"/>
      <c r="R20" s="75">
        <v>0</v>
      </c>
      <c r="S20" s="75">
        <f t="shared" si="5"/>
        <v>0</v>
      </c>
      <c r="T20" s="75"/>
      <c r="U20" s="75">
        <v>0</v>
      </c>
      <c r="V20" s="75">
        <f t="shared" si="6"/>
        <v>0</v>
      </c>
      <c r="W20" s="75">
        <f t="shared" si="7"/>
        <v>0.81666666666666665</v>
      </c>
      <c r="X20" s="75">
        <f t="shared" si="7"/>
        <v>0.7750125000000001</v>
      </c>
      <c r="Y20" s="75">
        <f t="shared" si="8"/>
        <v>-4.1654166666666548E-2</v>
      </c>
      <c r="Z20" s="76">
        <f t="shared" si="0"/>
        <v>10.208333333333332</v>
      </c>
      <c r="AA20" s="76">
        <f t="shared" si="0"/>
        <v>29.328621908127211</v>
      </c>
      <c r="AC20" s="8"/>
    </row>
    <row r="21" spans="1:29" ht="12.75" x14ac:dyDescent="0.25">
      <c r="A21" s="4">
        <f t="shared" si="9"/>
        <v>17</v>
      </c>
      <c r="B21" s="72" t="s">
        <v>51</v>
      </c>
      <c r="C21" s="100">
        <v>117.6</v>
      </c>
      <c r="D21" s="74">
        <v>0.36220000000000002</v>
      </c>
      <c r="E21" s="75">
        <v>11.56</v>
      </c>
      <c r="F21" s="75">
        <v>14.7262833</v>
      </c>
      <c r="G21" s="75">
        <f t="shared" si="1"/>
        <v>3.1662832999999999</v>
      </c>
      <c r="H21" s="75">
        <v>12.342687074829934</v>
      </c>
      <c r="I21" s="75">
        <v>11.829087636704081</v>
      </c>
      <c r="J21" s="75">
        <f t="shared" si="2"/>
        <v>-0.51359943812585307</v>
      </c>
      <c r="K21" s="75">
        <v>0</v>
      </c>
      <c r="L21" s="75">
        <v>0</v>
      </c>
      <c r="M21" s="75">
        <f t="shared" si="3"/>
        <v>0</v>
      </c>
      <c r="N21" s="75"/>
      <c r="O21" s="75">
        <v>0</v>
      </c>
      <c r="P21" s="75">
        <f t="shared" si="4"/>
        <v>0</v>
      </c>
      <c r="Q21" s="75"/>
      <c r="R21" s="75">
        <v>0</v>
      </c>
      <c r="S21" s="75">
        <f t="shared" si="5"/>
        <v>0</v>
      </c>
      <c r="T21" s="75"/>
      <c r="U21" s="75">
        <v>0</v>
      </c>
      <c r="V21" s="75">
        <f t="shared" si="6"/>
        <v>0</v>
      </c>
      <c r="W21" s="75">
        <f t="shared" si="7"/>
        <v>12.342687074829934</v>
      </c>
      <c r="X21" s="75">
        <f t="shared" si="7"/>
        <v>11.829087636704081</v>
      </c>
      <c r="Y21" s="75">
        <f t="shared" si="8"/>
        <v>-0.51359943812585307</v>
      </c>
      <c r="Z21" s="76">
        <f t="shared" si="0"/>
        <v>1.067706494362451</v>
      </c>
      <c r="AA21" s="76">
        <f t="shared" si="0"/>
        <v>0.80326362027165954</v>
      </c>
      <c r="AC21" s="8"/>
    </row>
    <row r="22" spans="1:29" ht="25.5" x14ac:dyDescent="0.25">
      <c r="A22" s="4">
        <f t="shared" si="9"/>
        <v>18</v>
      </c>
      <c r="B22" s="72" t="s">
        <v>52</v>
      </c>
      <c r="C22" s="100"/>
      <c r="D22" s="74">
        <v>0.36220000000000002</v>
      </c>
      <c r="E22" s="75">
        <v>7.1</v>
      </c>
      <c r="F22" s="75">
        <v>7.4733615000000002</v>
      </c>
      <c r="G22" s="75">
        <f t="shared" si="1"/>
        <v>0.37336150000000057</v>
      </c>
      <c r="H22" s="75">
        <v>11.848979591836738</v>
      </c>
      <c r="I22" s="75">
        <v>11.355924489795918</v>
      </c>
      <c r="J22" s="75">
        <f t="shared" si="2"/>
        <v>-0.49305510204082026</v>
      </c>
      <c r="K22" s="75">
        <v>0</v>
      </c>
      <c r="L22" s="75">
        <v>0</v>
      </c>
      <c r="M22" s="75">
        <f t="shared" si="3"/>
        <v>0</v>
      </c>
      <c r="N22" s="75"/>
      <c r="O22" s="75">
        <v>0</v>
      </c>
      <c r="P22" s="75">
        <f t="shared" si="4"/>
        <v>0</v>
      </c>
      <c r="Q22" s="75"/>
      <c r="R22" s="75">
        <v>0</v>
      </c>
      <c r="S22" s="75">
        <f t="shared" si="5"/>
        <v>0</v>
      </c>
      <c r="T22" s="75"/>
      <c r="U22" s="75">
        <v>0</v>
      </c>
      <c r="V22" s="75">
        <f t="shared" si="6"/>
        <v>0</v>
      </c>
      <c r="W22" s="75">
        <f t="shared" si="7"/>
        <v>11.848979591836738</v>
      </c>
      <c r="X22" s="75">
        <f t="shared" si="7"/>
        <v>11.355924489795918</v>
      </c>
      <c r="Y22" s="75">
        <f t="shared" si="8"/>
        <v>-0.49305510204082026</v>
      </c>
      <c r="Z22" s="76">
        <f t="shared" si="0"/>
        <v>1.6688703650474279</v>
      </c>
      <c r="AA22" s="76">
        <f t="shared" si="0"/>
        <v>1.5195202974987785</v>
      </c>
      <c r="AC22" s="8"/>
    </row>
    <row r="23" spans="1:29" ht="25.5" x14ac:dyDescent="0.25">
      <c r="A23" s="77">
        <f t="shared" si="9"/>
        <v>19</v>
      </c>
      <c r="B23" s="78" t="s">
        <v>53</v>
      </c>
      <c r="C23" s="79">
        <f>SUM(C13:C22)</f>
        <v>1773.6</v>
      </c>
      <c r="D23" s="80">
        <v>0.36220000000000002</v>
      </c>
      <c r="E23" s="81">
        <f>SUM(E13:E22)</f>
        <v>117.49</v>
      </c>
      <c r="F23" s="81">
        <f t="shared" ref="F23:Y23" si="11">SUM(F13:F22)</f>
        <v>115.386474753</v>
      </c>
      <c r="G23" s="81">
        <f t="shared" si="11"/>
        <v>-2.1035252469999977</v>
      </c>
      <c r="H23" s="81">
        <f t="shared" si="11"/>
        <v>208.86666666666667</v>
      </c>
      <c r="I23" s="81">
        <f t="shared" si="11"/>
        <v>199.00827794754463</v>
      </c>
      <c r="J23" s="81">
        <f t="shared" si="11"/>
        <v>-9.8583887191220629</v>
      </c>
      <c r="K23" s="81">
        <f t="shared" si="11"/>
        <v>0</v>
      </c>
      <c r="L23" s="81">
        <f t="shared" si="11"/>
        <v>0</v>
      </c>
      <c r="M23" s="81">
        <f t="shared" si="11"/>
        <v>0</v>
      </c>
      <c r="N23" s="81">
        <f t="shared" si="11"/>
        <v>0</v>
      </c>
      <c r="O23" s="81">
        <f t="shared" si="11"/>
        <v>0</v>
      </c>
      <c r="P23" s="81">
        <f t="shared" si="11"/>
        <v>0</v>
      </c>
      <c r="Q23" s="81">
        <f t="shared" si="11"/>
        <v>0</v>
      </c>
      <c r="R23" s="81">
        <f t="shared" si="11"/>
        <v>0</v>
      </c>
      <c r="S23" s="81">
        <f t="shared" si="11"/>
        <v>0</v>
      </c>
      <c r="T23" s="81">
        <f t="shared" si="11"/>
        <v>0</v>
      </c>
      <c r="U23" s="81">
        <f t="shared" si="11"/>
        <v>0</v>
      </c>
      <c r="V23" s="81">
        <f t="shared" si="11"/>
        <v>0</v>
      </c>
      <c r="W23" s="81">
        <f t="shared" si="11"/>
        <v>208.86666666666667</v>
      </c>
      <c r="X23" s="81">
        <f t="shared" si="11"/>
        <v>199.00827794754463</v>
      </c>
      <c r="Y23" s="81">
        <f t="shared" si="11"/>
        <v>-9.8583887191220629</v>
      </c>
      <c r="Z23" s="82">
        <f t="shared" si="0"/>
        <v>1.7777399494992483</v>
      </c>
      <c r="AA23" s="82">
        <f t="shared" si="0"/>
        <v>1.7247106159846564</v>
      </c>
      <c r="AC23" s="8"/>
    </row>
    <row r="24" spans="1:29" ht="25.5" x14ac:dyDescent="0.25">
      <c r="A24" s="4">
        <f t="shared" si="9"/>
        <v>20</v>
      </c>
      <c r="B24" s="9" t="s">
        <v>54</v>
      </c>
      <c r="C24" s="73">
        <v>2100</v>
      </c>
      <c r="D24" s="74">
        <v>0.36220000000000002</v>
      </c>
      <c r="E24" s="75">
        <v>52.63</v>
      </c>
      <c r="F24" s="75">
        <v>42.919998777000004</v>
      </c>
      <c r="G24" s="75">
        <f t="shared" si="1"/>
        <v>-9.710001222999999</v>
      </c>
      <c r="H24" s="75">
        <v>48.7</v>
      </c>
      <c r="I24" s="75">
        <v>75.083783949000008</v>
      </c>
      <c r="J24" s="75">
        <f t="shared" si="2"/>
        <v>26.383783949000005</v>
      </c>
      <c r="K24" s="75">
        <v>209.99370000000002</v>
      </c>
      <c r="L24" s="75">
        <v>145.4129558505</v>
      </c>
      <c r="M24" s="75">
        <f t="shared" si="3"/>
        <v>-64.580744149500021</v>
      </c>
      <c r="N24" s="75"/>
      <c r="O24" s="75">
        <v>0</v>
      </c>
      <c r="P24" s="75">
        <f t="shared" si="4"/>
        <v>0</v>
      </c>
      <c r="Q24" s="75"/>
      <c r="R24" s="75">
        <v>0</v>
      </c>
      <c r="S24" s="75">
        <f t="shared" si="5"/>
        <v>0</v>
      </c>
      <c r="T24" s="75"/>
      <c r="U24" s="75">
        <v>0</v>
      </c>
      <c r="V24" s="75">
        <f t="shared" si="6"/>
        <v>0</v>
      </c>
      <c r="W24" s="75">
        <f t="shared" si="7"/>
        <v>258.69370000000004</v>
      </c>
      <c r="X24" s="75">
        <f t="shared" si="7"/>
        <v>220.49673979950001</v>
      </c>
      <c r="Y24" s="75">
        <f t="shared" si="8"/>
        <v>-38.19696020050003</v>
      </c>
      <c r="Z24" s="76">
        <f t="shared" si="0"/>
        <v>4.9153277598327954</v>
      </c>
      <c r="AA24" s="76">
        <f t="shared" si="0"/>
        <v>5.1373892377103223</v>
      </c>
      <c r="AC24" s="8"/>
    </row>
    <row r="25" spans="1:29" ht="15" customHeight="1" x14ac:dyDescent="0.25">
      <c r="A25" s="4">
        <f t="shared" si="9"/>
        <v>21</v>
      </c>
      <c r="B25" s="72" t="s">
        <v>55</v>
      </c>
      <c r="C25" s="73">
        <v>1000</v>
      </c>
      <c r="D25" s="74">
        <v>0.36220000000000002</v>
      </c>
      <c r="E25" s="75">
        <v>72.02</v>
      </c>
      <c r="F25" s="75">
        <v>86.35032778499999</v>
      </c>
      <c r="G25" s="75">
        <f t="shared" si="1"/>
        <v>14.330327784999994</v>
      </c>
      <c r="H25" s="75">
        <v>96.74166666666666</v>
      </c>
      <c r="I25" s="75">
        <v>111.10119933195</v>
      </c>
      <c r="J25" s="75">
        <f t="shared" si="2"/>
        <v>14.359532665283339</v>
      </c>
      <c r="K25" s="75">
        <v>262.15280000000001</v>
      </c>
      <c r="L25" s="75">
        <v>264.67201717199998</v>
      </c>
      <c r="M25" s="75">
        <f t="shared" si="3"/>
        <v>2.5192171719999692</v>
      </c>
      <c r="N25" s="75"/>
      <c r="O25" s="75">
        <v>0</v>
      </c>
      <c r="P25" s="75">
        <f t="shared" si="4"/>
        <v>0</v>
      </c>
      <c r="Q25" s="75"/>
      <c r="R25" s="75">
        <v>0</v>
      </c>
      <c r="S25" s="75">
        <f t="shared" si="5"/>
        <v>0</v>
      </c>
      <c r="T25" s="75"/>
      <c r="U25" s="75">
        <v>10.125348072127153</v>
      </c>
      <c r="V25" s="75">
        <f t="shared" si="6"/>
        <v>10.125348072127153</v>
      </c>
      <c r="W25" s="75">
        <f t="shared" si="7"/>
        <v>358.89446666666669</v>
      </c>
      <c r="X25" s="75">
        <f t="shared" si="7"/>
        <v>385.89856457607715</v>
      </c>
      <c r="Y25" s="75">
        <f t="shared" si="8"/>
        <v>27.004097909410461</v>
      </c>
      <c r="Z25" s="76">
        <f t="shared" si="0"/>
        <v>4.9832611311672688</v>
      </c>
      <c r="AA25" s="76">
        <f t="shared" si="0"/>
        <v>4.4689878368141178</v>
      </c>
      <c r="AC25" s="8"/>
    </row>
    <row r="26" spans="1:29" ht="15" customHeight="1" x14ac:dyDescent="0.25">
      <c r="A26" s="4">
        <f t="shared" si="9"/>
        <v>22</v>
      </c>
      <c r="B26" s="72" t="s">
        <v>56</v>
      </c>
      <c r="C26" s="73">
        <v>1000</v>
      </c>
      <c r="D26" s="74">
        <v>0.36220000000000002</v>
      </c>
      <c r="E26" s="75">
        <v>53.75</v>
      </c>
      <c r="F26" s="75">
        <v>41.371223508</v>
      </c>
      <c r="G26" s="75">
        <f t="shared" si="1"/>
        <v>-12.378776492</v>
      </c>
      <c r="H26" s="75">
        <v>63.708333333333336</v>
      </c>
      <c r="I26" s="75">
        <v>70.841663950499992</v>
      </c>
      <c r="J26" s="75">
        <f t="shared" si="2"/>
        <v>7.1333306171666564</v>
      </c>
      <c r="K26" s="75">
        <v>195.65</v>
      </c>
      <c r="L26" s="75">
        <v>126.888718005</v>
      </c>
      <c r="M26" s="75">
        <f t="shared" si="3"/>
        <v>-68.761281995000004</v>
      </c>
      <c r="N26" s="75"/>
      <c r="O26" s="75">
        <v>0</v>
      </c>
      <c r="P26" s="75">
        <f t="shared" si="4"/>
        <v>0</v>
      </c>
      <c r="Q26" s="75"/>
      <c r="R26" s="75">
        <v>0</v>
      </c>
      <c r="S26" s="75">
        <f t="shared" si="5"/>
        <v>0</v>
      </c>
      <c r="T26" s="75"/>
      <c r="U26" s="75">
        <v>0</v>
      </c>
      <c r="V26" s="75">
        <f t="shared" si="6"/>
        <v>0</v>
      </c>
      <c r="W26" s="75">
        <f t="shared" si="7"/>
        <v>259.35833333333335</v>
      </c>
      <c r="X26" s="75">
        <f t="shared" si="7"/>
        <v>197.73038195549998</v>
      </c>
      <c r="Y26" s="75">
        <f t="shared" si="8"/>
        <v>-61.627951377833369</v>
      </c>
      <c r="Z26" s="76">
        <f t="shared" si="0"/>
        <v>4.8252713178294577</v>
      </c>
      <c r="AA26" s="76">
        <f t="shared" si="0"/>
        <v>4.7794182813390718</v>
      </c>
      <c r="AC26" s="8"/>
    </row>
    <row r="27" spans="1:29" ht="15" customHeight="1" x14ac:dyDescent="0.25">
      <c r="A27" s="4">
        <f t="shared" si="9"/>
        <v>23</v>
      </c>
      <c r="B27" s="72" t="s">
        <v>57</v>
      </c>
      <c r="C27" s="73">
        <v>2000</v>
      </c>
      <c r="D27" s="74">
        <v>0.36220000000000002</v>
      </c>
      <c r="E27" s="75">
        <v>33.14</v>
      </c>
      <c r="F27" s="75">
        <v>43.412755086000004</v>
      </c>
      <c r="G27" s="75">
        <f t="shared" si="1"/>
        <v>10.272755086000004</v>
      </c>
      <c r="H27" s="75">
        <v>32.758333333333333</v>
      </c>
      <c r="I27" s="75">
        <v>34.932627697499996</v>
      </c>
      <c r="J27" s="75">
        <f t="shared" si="2"/>
        <v>2.1742943641666628</v>
      </c>
      <c r="K27" s="75">
        <v>57.995000000000005</v>
      </c>
      <c r="L27" s="75">
        <v>72.172227073499997</v>
      </c>
      <c r="M27" s="75">
        <f t="shared" si="3"/>
        <v>14.177227073499992</v>
      </c>
      <c r="N27" s="75"/>
      <c r="O27" s="75">
        <v>0</v>
      </c>
      <c r="P27" s="75">
        <f t="shared" si="4"/>
        <v>0</v>
      </c>
      <c r="Q27" s="75"/>
      <c r="R27" s="75">
        <v>0</v>
      </c>
      <c r="S27" s="75">
        <f t="shared" si="5"/>
        <v>0</v>
      </c>
      <c r="T27" s="75"/>
      <c r="U27" s="75">
        <v>0</v>
      </c>
      <c r="V27" s="75">
        <f t="shared" si="6"/>
        <v>0</v>
      </c>
      <c r="W27" s="75">
        <f t="shared" si="7"/>
        <v>90.75333333333333</v>
      </c>
      <c r="X27" s="75">
        <f t="shared" si="7"/>
        <v>107.10485477099999</v>
      </c>
      <c r="Y27" s="75">
        <f t="shared" si="8"/>
        <v>16.351521437666662</v>
      </c>
      <c r="Z27" s="76">
        <f t="shared" si="0"/>
        <v>2.7384832025749346</v>
      </c>
      <c r="AA27" s="76">
        <f t="shared" si="0"/>
        <v>2.4671287173280505</v>
      </c>
      <c r="AC27" s="8"/>
    </row>
    <row r="28" spans="1:29" ht="15" customHeight="1" x14ac:dyDescent="0.25">
      <c r="A28" s="4">
        <f t="shared" si="9"/>
        <v>24</v>
      </c>
      <c r="B28" s="72" t="s">
        <v>58</v>
      </c>
      <c r="C28" s="73">
        <v>500</v>
      </c>
      <c r="D28" s="74">
        <v>0.36220000000000002</v>
      </c>
      <c r="E28" s="75">
        <v>16.7</v>
      </c>
      <c r="F28" s="75">
        <v>10.463229</v>
      </c>
      <c r="G28" s="75">
        <f t="shared" si="1"/>
        <v>-6.2367709999999992</v>
      </c>
      <c r="H28" s="75">
        <v>13.566666666666666</v>
      </c>
      <c r="I28" s="75">
        <v>16.501513486500002</v>
      </c>
      <c r="J28" s="75">
        <f t="shared" si="2"/>
        <v>2.9348468198333357</v>
      </c>
      <c r="K28" s="75">
        <v>66.632999999999996</v>
      </c>
      <c r="L28" s="75">
        <v>34.716993448499998</v>
      </c>
      <c r="M28" s="75">
        <f t="shared" si="3"/>
        <v>-31.916006551499997</v>
      </c>
      <c r="N28" s="75"/>
      <c r="O28" s="75">
        <v>0</v>
      </c>
      <c r="P28" s="75">
        <f t="shared" si="4"/>
        <v>0</v>
      </c>
      <c r="Q28" s="75"/>
      <c r="R28" s="75">
        <v>0</v>
      </c>
      <c r="S28" s="75">
        <f t="shared" si="5"/>
        <v>0</v>
      </c>
      <c r="T28" s="75"/>
      <c r="U28" s="75">
        <v>0</v>
      </c>
      <c r="V28" s="75">
        <f t="shared" si="6"/>
        <v>0</v>
      </c>
      <c r="W28" s="75">
        <f t="shared" si="7"/>
        <v>80.199666666666658</v>
      </c>
      <c r="X28" s="75">
        <f t="shared" si="7"/>
        <v>51.218506935000001</v>
      </c>
      <c r="Y28" s="75">
        <f t="shared" si="8"/>
        <v>-28.981159731666658</v>
      </c>
      <c r="Z28" s="76">
        <f t="shared" si="0"/>
        <v>4.8023752495009981</v>
      </c>
      <c r="AA28" s="76">
        <f t="shared" si="0"/>
        <v>4.8950956664524883</v>
      </c>
      <c r="AC28" s="8"/>
    </row>
    <row r="29" spans="1:29" ht="15" customHeight="1" x14ac:dyDescent="0.25">
      <c r="A29" s="4">
        <f t="shared" si="9"/>
        <v>25</v>
      </c>
      <c r="B29" s="72" t="s">
        <v>59</v>
      </c>
      <c r="C29" s="73">
        <v>2400</v>
      </c>
      <c r="D29" s="74">
        <v>0.36220000000000002</v>
      </c>
      <c r="E29" s="75">
        <v>0</v>
      </c>
      <c r="F29" s="75">
        <v>16.787537918999998</v>
      </c>
      <c r="G29" s="75">
        <f t="shared" si="1"/>
        <v>16.787537918999998</v>
      </c>
      <c r="H29" s="75">
        <v>0</v>
      </c>
      <c r="I29" s="75">
        <v>100.0431974655</v>
      </c>
      <c r="J29" s="75">
        <f t="shared" si="2"/>
        <v>100.0431974655</v>
      </c>
      <c r="K29" s="75">
        <v>0</v>
      </c>
      <c r="L29" s="75">
        <v>71.856647585999994</v>
      </c>
      <c r="M29" s="75">
        <f t="shared" si="3"/>
        <v>71.856647585999994</v>
      </c>
      <c r="N29" s="75"/>
      <c r="O29" s="75">
        <v>0</v>
      </c>
      <c r="P29" s="75">
        <f t="shared" si="4"/>
        <v>0</v>
      </c>
      <c r="Q29" s="75"/>
      <c r="R29" s="75">
        <v>0</v>
      </c>
      <c r="S29" s="75">
        <f t="shared" si="5"/>
        <v>0</v>
      </c>
      <c r="T29" s="75"/>
      <c r="U29" s="75">
        <v>0</v>
      </c>
      <c r="V29" s="75">
        <f t="shared" si="6"/>
        <v>0</v>
      </c>
      <c r="W29" s="75">
        <f t="shared" si="7"/>
        <v>0</v>
      </c>
      <c r="X29" s="75">
        <f t="shared" si="7"/>
        <v>171.89984505149999</v>
      </c>
      <c r="Y29" s="75">
        <f t="shared" si="8"/>
        <v>171.89984505149999</v>
      </c>
      <c r="Z29" s="76">
        <f t="shared" si="0"/>
        <v>0</v>
      </c>
      <c r="AA29" s="76">
        <f t="shared" si="0"/>
        <v>10.239729368351577</v>
      </c>
      <c r="AC29" s="8"/>
    </row>
    <row r="30" spans="1:29" ht="15" customHeight="1" x14ac:dyDescent="0.25">
      <c r="A30" s="4">
        <v>26</v>
      </c>
      <c r="B30" s="72" t="s">
        <v>60</v>
      </c>
      <c r="C30" s="73"/>
      <c r="D30" s="74">
        <v>0.36220000000000002</v>
      </c>
      <c r="E30" s="75">
        <v>0</v>
      </c>
      <c r="F30" s="75">
        <v>6.3630972674999997</v>
      </c>
      <c r="G30" s="75">
        <f>F30-E30</f>
        <v>6.3630972674999997</v>
      </c>
      <c r="H30" s="75">
        <v>0</v>
      </c>
      <c r="I30" s="75">
        <v>10.333626367499999</v>
      </c>
      <c r="J30" s="75">
        <f>I30-H30</f>
        <v>10.333626367499999</v>
      </c>
      <c r="K30" s="75">
        <v>0</v>
      </c>
      <c r="L30" s="75">
        <v>19.388357734499998</v>
      </c>
      <c r="M30" s="75">
        <f>L30-K30</f>
        <v>19.388357734499998</v>
      </c>
      <c r="N30" s="75"/>
      <c r="O30" s="75">
        <v>0</v>
      </c>
      <c r="P30" s="75">
        <f>O30-N30</f>
        <v>0</v>
      </c>
      <c r="Q30" s="75"/>
      <c r="R30" s="75">
        <v>0</v>
      </c>
      <c r="S30" s="75">
        <f>R30-Q30</f>
        <v>0</v>
      </c>
      <c r="T30" s="75"/>
      <c r="U30" s="75">
        <v>0</v>
      </c>
      <c r="V30" s="75">
        <f>U30-T30</f>
        <v>0</v>
      </c>
      <c r="W30" s="75">
        <f>T30+Q30+N30+K30+H30</f>
        <v>0</v>
      </c>
      <c r="X30" s="75">
        <f>U30+R30+O30+L30+I30</f>
        <v>29.721984101999997</v>
      </c>
      <c r="Y30" s="75">
        <f>X30-W30</f>
        <v>29.721984101999997</v>
      </c>
      <c r="Z30" s="76">
        <f t="shared" si="0"/>
        <v>0</v>
      </c>
      <c r="AA30" s="76">
        <f t="shared" si="0"/>
        <v>4.670993205432719</v>
      </c>
      <c r="AC30" s="8"/>
    </row>
    <row r="31" spans="1:29" ht="15" customHeight="1" x14ac:dyDescent="0.25">
      <c r="A31" s="4">
        <v>27</v>
      </c>
      <c r="B31" s="72" t="s">
        <v>61</v>
      </c>
      <c r="C31" s="73">
        <v>1500</v>
      </c>
      <c r="D31" s="74">
        <v>0.36220000000000002</v>
      </c>
      <c r="E31" s="75">
        <v>0</v>
      </c>
      <c r="F31" s="75">
        <v>16.141902457499999</v>
      </c>
      <c r="G31" s="75">
        <f t="shared" si="1"/>
        <v>16.141902457499999</v>
      </c>
      <c r="H31" s="75">
        <v>0</v>
      </c>
      <c r="I31" s="75">
        <v>38.782480067999998</v>
      </c>
      <c r="J31" s="75">
        <f t="shared" si="2"/>
        <v>38.782480067999998</v>
      </c>
      <c r="K31" s="75">
        <v>0</v>
      </c>
      <c r="L31" s="75">
        <v>57.490066822499998</v>
      </c>
      <c r="M31" s="75">
        <f t="shared" si="3"/>
        <v>57.490066822499998</v>
      </c>
      <c r="N31" s="75"/>
      <c r="O31" s="75">
        <v>0</v>
      </c>
      <c r="P31" s="75">
        <f t="shared" si="4"/>
        <v>0</v>
      </c>
      <c r="Q31" s="75"/>
      <c r="R31" s="75">
        <v>0</v>
      </c>
      <c r="S31" s="75">
        <f t="shared" si="5"/>
        <v>0</v>
      </c>
      <c r="T31" s="75"/>
      <c r="U31" s="75">
        <v>0.82067771876102624</v>
      </c>
      <c r="V31" s="75">
        <f t="shared" si="6"/>
        <v>0.82067771876102624</v>
      </c>
      <c r="W31" s="75">
        <f t="shared" si="7"/>
        <v>0</v>
      </c>
      <c r="X31" s="75">
        <f t="shared" si="7"/>
        <v>97.093224609261028</v>
      </c>
      <c r="Y31" s="75">
        <f t="shared" si="8"/>
        <v>97.093224609261028</v>
      </c>
      <c r="Z31" s="76">
        <f t="shared" si="0"/>
        <v>0</v>
      </c>
      <c r="AA31" s="76">
        <f t="shared" si="0"/>
        <v>6.0149802580518434</v>
      </c>
      <c r="AC31" s="8"/>
    </row>
    <row r="32" spans="1:29" ht="15" customHeight="1" x14ac:dyDescent="0.25">
      <c r="A32" s="4">
        <f t="shared" si="9"/>
        <v>28</v>
      </c>
      <c r="B32" s="72" t="s">
        <v>62</v>
      </c>
      <c r="C32" s="73">
        <v>630</v>
      </c>
      <c r="D32" s="74">
        <v>0.36220000000000002</v>
      </c>
      <c r="E32" s="75">
        <v>10.34</v>
      </c>
      <c r="F32" s="75">
        <v>6.3143835300000006</v>
      </c>
      <c r="G32" s="75">
        <f t="shared" si="1"/>
        <v>-4.0256164699999992</v>
      </c>
      <c r="H32" s="75">
        <v>8.5416666666666661</v>
      </c>
      <c r="I32" s="75">
        <v>10.533709570499999</v>
      </c>
      <c r="J32" s="75">
        <f t="shared" si="2"/>
        <v>1.9920429038333332</v>
      </c>
      <c r="K32" s="75">
        <v>33.501600000000003</v>
      </c>
      <c r="L32" s="75">
        <v>20.344648085999999</v>
      </c>
      <c r="M32" s="75">
        <f t="shared" si="3"/>
        <v>-13.156951914000004</v>
      </c>
      <c r="N32" s="75"/>
      <c r="O32" s="75">
        <v>0</v>
      </c>
      <c r="P32" s="75">
        <f t="shared" si="4"/>
        <v>0</v>
      </c>
      <c r="Q32" s="75"/>
      <c r="R32" s="75">
        <v>0</v>
      </c>
      <c r="S32" s="75">
        <f t="shared" si="5"/>
        <v>0</v>
      </c>
      <c r="T32" s="75"/>
      <c r="U32" s="75">
        <v>0.73060222949999998</v>
      </c>
      <c r="V32" s="75">
        <f t="shared" si="6"/>
        <v>0.73060222949999998</v>
      </c>
      <c r="W32" s="75">
        <f t="shared" si="7"/>
        <v>42.043266666666668</v>
      </c>
      <c r="X32" s="75">
        <f t="shared" si="7"/>
        <v>31.608959886000001</v>
      </c>
      <c r="Y32" s="75">
        <f t="shared" si="8"/>
        <v>-10.434306780666667</v>
      </c>
      <c r="Z32" s="76">
        <f t="shared" si="0"/>
        <v>4.0660799484203745</v>
      </c>
      <c r="AA32" s="76">
        <f t="shared" si="0"/>
        <v>5.0058663265897625</v>
      </c>
      <c r="AC32" s="8"/>
    </row>
    <row r="33" spans="1:29" ht="15" customHeight="1" x14ac:dyDescent="0.25">
      <c r="A33" s="4">
        <f t="shared" si="9"/>
        <v>29</v>
      </c>
      <c r="B33" s="72" t="s">
        <v>63</v>
      </c>
      <c r="C33" s="73">
        <v>840</v>
      </c>
      <c r="D33" s="74">
        <v>0.36220000000000002</v>
      </c>
      <c r="E33" s="75">
        <v>19.010000000000002</v>
      </c>
      <c r="F33" s="75">
        <v>7.7548198949999998</v>
      </c>
      <c r="G33" s="75">
        <f t="shared" si="1"/>
        <v>-11.255180105000001</v>
      </c>
      <c r="H33" s="75">
        <v>16.224999999999998</v>
      </c>
      <c r="I33" s="75">
        <v>23.976792270314998</v>
      </c>
      <c r="J33" s="75">
        <f t="shared" si="2"/>
        <v>7.7517922703150006</v>
      </c>
      <c r="K33" s="75">
        <v>61.592400000000012</v>
      </c>
      <c r="L33" s="75">
        <v>24.971622111000002</v>
      </c>
      <c r="M33" s="75">
        <f t="shared" si="3"/>
        <v>-36.62077788900001</v>
      </c>
      <c r="N33" s="75"/>
      <c r="O33" s="75">
        <v>0</v>
      </c>
      <c r="P33" s="75">
        <f t="shared" si="4"/>
        <v>0</v>
      </c>
      <c r="Q33" s="75"/>
      <c r="R33" s="75">
        <v>0</v>
      </c>
      <c r="S33" s="75">
        <f t="shared" si="5"/>
        <v>0</v>
      </c>
      <c r="T33" s="75"/>
      <c r="U33" s="75">
        <v>0</v>
      </c>
      <c r="V33" s="75">
        <f t="shared" si="6"/>
        <v>0</v>
      </c>
      <c r="W33" s="75">
        <f t="shared" si="7"/>
        <v>77.817400000000006</v>
      </c>
      <c r="X33" s="75">
        <f t="shared" si="7"/>
        <v>48.948414381315004</v>
      </c>
      <c r="Y33" s="75">
        <f t="shared" si="8"/>
        <v>-28.868985618685002</v>
      </c>
      <c r="Z33" s="76">
        <f t="shared" si="0"/>
        <v>4.0934981588637562</v>
      </c>
      <c r="AA33" s="76">
        <f t="shared" si="0"/>
        <v>6.3119988657473529</v>
      </c>
      <c r="AC33" s="8"/>
    </row>
    <row r="34" spans="1:29" ht="15" customHeight="1" x14ac:dyDescent="0.25">
      <c r="A34" s="4">
        <f t="shared" si="9"/>
        <v>30</v>
      </c>
      <c r="B34" s="72" t="s">
        <v>64</v>
      </c>
      <c r="C34" s="73">
        <v>440</v>
      </c>
      <c r="D34" s="74">
        <v>0.36220000000000002</v>
      </c>
      <c r="E34" s="75">
        <v>2.62</v>
      </c>
      <c r="F34" s="75">
        <v>0</v>
      </c>
      <c r="G34" s="75">
        <f t="shared" si="1"/>
        <v>-2.62</v>
      </c>
      <c r="H34" s="75">
        <v>0</v>
      </c>
      <c r="I34" s="75">
        <v>0</v>
      </c>
      <c r="J34" s="75">
        <f t="shared" si="2"/>
        <v>0</v>
      </c>
      <c r="K34" s="75">
        <v>6.7072000000000003</v>
      </c>
      <c r="L34" s="75">
        <v>0</v>
      </c>
      <c r="M34" s="75">
        <f t="shared" si="3"/>
        <v>-6.7072000000000003</v>
      </c>
      <c r="N34" s="75"/>
      <c r="O34" s="75">
        <v>0</v>
      </c>
      <c r="P34" s="75">
        <f t="shared" si="4"/>
        <v>0</v>
      </c>
      <c r="Q34" s="75"/>
      <c r="R34" s="75">
        <v>0</v>
      </c>
      <c r="S34" s="75">
        <f t="shared" si="5"/>
        <v>0</v>
      </c>
      <c r="T34" s="75"/>
      <c r="U34" s="75">
        <v>0.16304022000000001</v>
      </c>
      <c r="V34" s="75">
        <f t="shared" si="6"/>
        <v>0.16304022000000001</v>
      </c>
      <c r="W34" s="75">
        <f t="shared" si="7"/>
        <v>6.7072000000000003</v>
      </c>
      <c r="X34" s="75">
        <f t="shared" si="7"/>
        <v>0.16304022000000001</v>
      </c>
      <c r="Y34" s="75">
        <f t="shared" si="8"/>
        <v>-6.5441597800000002</v>
      </c>
      <c r="Z34" s="76">
        <f t="shared" si="0"/>
        <v>2.56</v>
      </c>
      <c r="AA34" s="76">
        <f t="shared" si="0"/>
        <v>0</v>
      </c>
      <c r="AC34" s="8"/>
    </row>
    <row r="35" spans="1:29" ht="15" customHeight="1" x14ac:dyDescent="0.25">
      <c r="A35" s="4">
        <f t="shared" si="9"/>
        <v>31</v>
      </c>
      <c r="B35" s="72" t="s">
        <v>65</v>
      </c>
      <c r="C35" s="73">
        <v>880</v>
      </c>
      <c r="D35" s="74">
        <v>0.36220000000000002</v>
      </c>
      <c r="E35" s="75">
        <v>19.059999999999999</v>
      </c>
      <c r="F35" s="75">
        <v>25.070065506000002</v>
      </c>
      <c r="G35" s="75">
        <f t="shared" si="1"/>
        <v>6.0100655060000037</v>
      </c>
      <c r="H35" s="75">
        <v>0</v>
      </c>
      <c r="I35" s="75">
        <v>0</v>
      </c>
      <c r="J35" s="75">
        <f t="shared" si="2"/>
        <v>0</v>
      </c>
      <c r="K35" s="75">
        <v>67.28179999999999</v>
      </c>
      <c r="L35" s="75">
        <v>85.863818636999994</v>
      </c>
      <c r="M35" s="75">
        <f t="shared" si="3"/>
        <v>18.582018637000004</v>
      </c>
      <c r="N35" s="75"/>
      <c r="O35" s="75">
        <v>0</v>
      </c>
      <c r="P35" s="75">
        <f t="shared" si="4"/>
        <v>0</v>
      </c>
      <c r="Q35" s="75"/>
      <c r="R35" s="75">
        <v>0</v>
      </c>
      <c r="S35" s="75">
        <f t="shared" si="5"/>
        <v>0</v>
      </c>
      <c r="T35" s="75"/>
      <c r="U35" s="75">
        <v>0</v>
      </c>
      <c r="V35" s="75">
        <f t="shared" si="6"/>
        <v>0</v>
      </c>
      <c r="W35" s="75">
        <f t="shared" si="7"/>
        <v>67.28179999999999</v>
      </c>
      <c r="X35" s="75">
        <f t="shared" si="7"/>
        <v>85.863818636999994</v>
      </c>
      <c r="Y35" s="75">
        <f t="shared" si="8"/>
        <v>18.582018637000004</v>
      </c>
      <c r="Z35" s="76">
        <f t="shared" si="0"/>
        <v>3.53</v>
      </c>
      <c r="AA35" s="76">
        <f t="shared" si="0"/>
        <v>3.4249539003577896</v>
      </c>
      <c r="AC35" s="8"/>
    </row>
    <row r="36" spans="1:29" ht="15" customHeight="1" x14ac:dyDescent="0.25">
      <c r="A36" s="4">
        <f t="shared" si="9"/>
        <v>32</v>
      </c>
      <c r="B36" s="72" t="s">
        <v>66</v>
      </c>
      <c r="C36" s="73">
        <v>1000</v>
      </c>
      <c r="D36" s="74">
        <v>0.36220000000000002</v>
      </c>
      <c r="E36" s="75">
        <v>0</v>
      </c>
      <c r="F36" s="75">
        <v>12.951519615</v>
      </c>
      <c r="G36" s="75">
        <f t="shared" si="1"/>
        <v>12.951519615</v>
      </c>
      <c r="H36" s="75">
        <v>0</v>
      </c>
      <c r="I36" s="75">
        <v>60.482752372530001</v>
      </c>
      <c r="J36" s="75">
        <f t="shared" si="2"/>
        <v>60.482752372530001</v>
      </c>
      <c r="K36" s="75">
        <v>0</v>
      </c>
      <c r="L36" s="75">
        <v>52.904079567000004</v>
      </c>
      <c r="M36" s="75">
        <f t="shared" si="3"/>
        <v>52.904079567000004</v>
      </c>
      <c r="N36" s="75"/>
      <c r="O36" s="75">
        <v>0</v>
      </c>
      <c r="P36" s="75">
        <f t="shared" si="4"/>
        <v>0</v>
      </c>
      <c r="Q36" s="75"/>
      <c r="R36" s="75">
        <v>0</v>
      </c>
      <c r="S36" s="75">
        <f t="shared" si="5"/>
        <v>0</v>
      </c>
      <c r="T36" s="75"/>
      <c r="U36" s="75">
        <v>1.3538351610000001</v>
      </c>
      <c r="V36" s="75">
        <f t="shared" si="6"/>
        <v>1.3538351610000001</v>
      </c>
      <c r="W36" s="75">
        <f t="shared" si="7"/>
        <v>0</v>
      </c>
      <c r="X36" s="75">
        <f t="shared" si="7"/>
        <v>114.74066710053</v>
      </c>
      <c r="Y36" s="75">
        <f t="shared" si="8"/>
        <v>114.74066710053</v>
      </c>
      <c r="Z36" s="76">
        <f t="shared" si="0"/>
        <v>0</v>
      </c>
      <c r="AA36" s="76">
        <f t="shared" si="0"/>
        <v>8.8592435877286047</v>
      </c>
      <c r="AC36" s="8"/>
    </row>
    <row r="37" spans="1:29" ht="15" customHeight="1" x14ac:dyDescent="0.25">
      <c r="A37" s="4">
        <f t="shared" si="9"/>
        <v>33</v>
      </c>
      <c r="B37" s="72" t="s">
        <v>67</v>
      </c>
      <c r="C37" s="73">
        <v>1000</v>
      </c>
      <c r="D37" s="74">
        <v>0.36220000000000002</v>
      </c>
      <c r="E37" s="75">
        <v>0</v>
      </c>
      <c r="F37" s="75">
        <v>8.4159294614999993</v>
      </c>
      <c r="G37" s="75">
        <f t="shared" si="1"/>
        <v>8.4159294614999993</v>
      </c>
      <c r="H37" s="75">
        <v>0</v>
      </c>
      <c r="I37" s="75">
        <v>18.485777329225584</v>
      </c>
      <c r="J37" s="75">
        <f t="shared" si="2"/>
        <v>18.485777329225584</v>
      </c>
      <c r="K37" s="75">
        <v>0</v>
      </c>
      <c r="L37" s="75">
        <v>24.122857180500002</v>
      </c>
      <c r="M37" s="75">
        <f t="shared" si="3"/>
        <v>24.122857180500002</v>
      </c>
      <c r="N37" s="75"/>
      <c r="O37" s="75">
        <v>0</v>
      </c>
      <c r="P37" s="75">
        <f t="shared" si="4"/>
        <v>0</v>
      </c>
      <c r="Q37" s="75"/>
      <c r="R37" s="75">
        <v>0</v>
      </c>
      <c r="S37" s="75">
        <f t="shared" si="5"/>
        <v>0</v>
      </c>
      <c r="T37" s="75"/>
      <c r="U37" s="75">
        <v>0</v>
      </c>
      <c r="V37" s="75">
        <f t="shared" si="6"/>
        <v>0</v>
      </c>
      <c r="W37" s="75">
        <f t="shared" si="7"/>
        <v>0</v>
      </c>
      <c r="X37" s="75">
        <f t="shared" si="7"/>
        <v>42.60863450972559</v>
      </c>
      <c r="Y37" s="75">
        <f t="shared" si="8"/>
        <v>42.60863450972559</v>
      </c>
      <c r="Z37" s="76">
        <f t="shared" si="0"/>
        <v>0</v>
      </c>
      <c r="AA37" s="76">
        <f t="shared" si="0"/>
        <v>5.0628554700518258</v>
      </c>
      <c r="AC37" s="8"/>
    </row>
    <row r="38" spans="1:29" ht="15" customHeight="1" x14ac:dyDescent="0.25">
      <c r="A38" s="4">
        <f t="shared" si="9"/>
        <v>34</v>
      </c>
      <c r="B38" s="72" t="s">
        <v>68</v>
      </c>
      <c r="C38" s="83">
        <v>1000</v>
      </c>
      <c r="D38" s="74">
        <v>0.36220000000000002</v>
      </c>
      <c r="E38" s="75">
        <v>0</v>
      </c>
      <c r="F38" s="75">
        <v>0</v>
      </c>
      <c r="G38" s="75">
        <f t="shared" si="1"/>
        <v>0</v>
      </c>
      <c r="H38" s="75">
        <v>0</v>
      </c>
      <c r="I38" s="75">
        <v>0</v>
      </c>
      <c r="J38" s="75">
        <f t="shared" si="2"/>
        <v>0</v>
      </c>
      <c r="K38" s="75">
        <v>0</v>
      </c>
      <c r="L38" s="75">
        <v>0</v>
      </c>
      <c r="M38" s="75">
        <f t="shared" si="3"/>
        <v>0</v>
      </c>
      <c r="N38" s="75"/>
      <c r="O38" s="75">
        <v>0</v>
      </c>
      <c r="P38" s="75">
        <f t="shared" si="4"/>
        <v>0</v>
      </c>
      <c r="Q38" s="75"/>
      <c r="R38" s="75">
        <v>0</v>
      </c>
      <c r="S38" s="75">
        <f t="shared" si="5"/>
        <v>0</v>
      </c>
      <c r="T38" s="75"/>
      <c r="U38" s="75">
        <v>0</v>
      </c>
      <c r="V38" s="75">
        <f t="shared" si="6"/>
        <v>0</v>
      </c>
      <c r="W38" s="75">
        <f t="shared" si="7"/>
        <v>0</v>
      </c>
      <c r="X38" s="75">
        <f t="shared" si="7"/>
        <v>0</v>
      </c>
      <c r="Y38" s="75">
        <f t="shared" si="8"/>
        <v>0</v>
      </c>
      <c r="Z38" s="76">
        <f t="shared" si="0"/>
        <v>0</v>
      </c>
      <c r="AA38" s="76">
        <f t="shared" si="0"/>
        <v>0</v>
      </c>
      <c r="AC38" s="8"/>
    </row>
    <row r="39" spans="1:29" ht="15" customHeight="1" x14ac:dyDescent="0.25">
      <c r="A39" s="4">
        <f t="shared" si="9"/>
        <v>35</v>
      </c>
      <c r="B39" s="72" t="s">
        <v>69</v>
      </c>
      <c r="C39" s="83">
        <v>630</v>
      </c>
      <c r="D39" s="74">
        <v>0.36220000000000002</v>
      </c>
      <c r="E39" s="75">
        <v>0</v>
      </c>
      <c r="F39" s="75">
        <v>1.1785975515</v>
      </c>
      <c r="G39" s="75">
        <f t="shared" si="1"/>
        <v>1.1785975515</v>
      </c>
      <c r="H39" s="75">
        <v>0</v>
      </c>
      <c r="I39" s="75">
        <v>1.898839469925</v>
      </c>
      <c r="J39" s="75">
        <f t="shared" si="2"/>
        <v>1.898839469925</v>
      </c>
      <c r="K39" s="75">
        <v>0</v>
      </c>
      <c r="L39" s="75">
        <v>3.531748023</v>
      </c>
      <c r="M39" s="75">
        <f t="shared" si="3"/>
        <v>3.531748023</v>
      </c>
      <c r="N39" s="75"/>
      <c r="O39" s="75">
        <v>0</v>
      </c>
      <c r="P39" s="75">
        <f t="shared" si="4"/>
        <v>0</v>
      </c>
      <c r="Q39" s="75"/>
      <c r="R39" s="75">
        <v>0</v>
      </c>
      <c r="S39" s="75">
        <f t="shared" si="5"/>
        <v>0</v>
      </c>
      <c r="T39" s="75"/>
      <c r="U39" s="75">
        <v>0</v>
      </c>
      <c r="V39" s="75">
        <f t="shared" si="6"/>
        <v>0</v>
      </c>
      <c r="W39" s="75">
        <f t="shared" si="7"/>
        <v>0</v>
      </c>
      <c r="X39" s="75">
        <f t="shared" si="7"/>
        <v>5.4305874929249995</v>
      </c>
      <c r="Y39" s="75">
        <f t="shared" si="8"/>
        <v>5.4305874929249995</v>
      </c>
      <c r="Z39" s="76">
        <f t="shared" si="0"/>
        <v>0</v>
      </c>
      <c r="AA39" s="76">
        <f t="shared" si="0"/>
        <v>4.6076690775519564</v>
      </c>
      <c r="AC39" s="8"/>
    </row>
    <row r="40" spans="1:29" ht="15" customHeight="1" x14ac:dyDescent="0.25">
      <c r="A40" s="4">
        <f t="shared" si="9"/>
        <v>36</v>
      </c>
      <c r="B40" s="72" t="s">
        <v>70</v>
      </c>
      <c r="C40" s="83">
        <v>840</v>
      </c>
      <c r="D40" s="74">
        <v>0.36220000000000002</v>
      </c>
      <c r="E40" s="75">
        <v>0</v>
      </c>
      <c r="F40" s="75">
        <v>0.90408663</v>
      </c>
      <c r="G40" s="75">
        <f t="shared" si="1"/>
        <v>0.90408663</v>
      </c>
      <c r="H40" s="75">
        <v>0</v>
      </c>
      <c r="I40" s="75">
        <v>2.7254823876000001</v>
      </c>
      <c r="J40" s="75">
        <f t="shared" si="2"/>
        <v>2.7254823876000001</v>
      </c>
      <c r="K40" s="75">
        <v>0</v>
      </c>
      <c r="L40" s="75">
        <v>2.8862720460000002</v>
      </c>
      <c r="M40" s="75">
        <f t="shared" si="3"/>
        <v>2.8862720460000002</v>
      </c>
      <c r="N40" s="75"/>
      <c r="O40" s="75">
        <v>0</v>
      </c>
      <c r="P40" s="75">
        <f t="shared" si="4"/>
        <v>0</v>
      </c>
      <c r="Q40" s="75"/>
      <c r="R40" s="75">
        <v>0</v>
      </c>
      <c r="S40" s="75">
        <f t="shared" si="5"/>
        <v>0</v>
      </c>
      <c r="T40" s="75"/>
      <c r="U40" s="75">
        <v>0</v>
      </c>
      <c r="V40" s="75">
        <f t="shared" si="6"/>
        <v>0</v>
      </c>
      <c r="W40" s="75">
        <f t="shared" si="7"/>
        <v>0</v>
      </c>
      <c r="X40" s="75">
        <f t="shared" si="7"/>
        <v>5.6117544335999998</v>
      </c>
      <c r="Y40" s="75">
        <f t="shared" si="8"/>
        <v>5.6117544335999998</v>
      </c>
      <c r="Z40" s="76">
        <f t="shared" si="0"/>
        <v>0</v>
      </c>
      <c r="AA40" s="76">
        <f t="shared" si="0"/>
        <v>6.2070981335051929</v>
      </c>
      <c r="AC40" s="8"/>
    </row>
    <row r="41" spans="1:29" ht="15" customHeight="1" x14ac:dyDescent="0.25">
      <c r="A41" s="4">
        <f t="shared" si="9"/>
        <v>37</v>
      </c>
      <c r="B41" s="72" t="s">
        <v>71</v>
      </c>
      <c r="C41" s="73"/>
      <c r="D41" s="74">
        <v>0.36220000000000002</v>
      </c>
      <c r="E41" s="75">
        <v>8.56</v>
      </c>
      <c r="F41" s="75">
        <v>5.3429996700000002</v>
      </c>
      <c r="G41" s="75">
        <f t="shared" si="1"/>
        <v>-3.2170003300000003</v>
      </c>
      <c r="H41" s="75">
        <v>9.7916666666666661</v>
      </c>
      <c r="I41" s="75">
        <v>13.719876345000001</v>
      </c>
      <c r="J41" s="75">
        <f t="shared" si="2"/>
        <v>3.9282096783333351</v>
      </c>
      <c r="K41" s="75">
        <v>36.123199999999997</v>
      </c>
      <c r="L41" s="75">
        <v>20.0293352775</v>
      </c>
      <c r="M41" s="75">
        <f t="shared" si="3"/>
        <v>-16.093864722499998</v>
      </c>
      <c r="N41" s="75"/>
      <c r="O41" s="75">
        <v>0</v>
      </c>
      <c r="P41" s="75">
        <f t="shared" si="4"/>
        <v>0</v>
      </c>
      <c r="Q41" s="75"/>
      <c r="R41" s="75">
        <v>0</v>
      </c>
      <c r="S41" s="75">
        <f t="shared" si="5"/>
        <v>0</v>
      </c>
      <c r="T41" s="75"/>
      <c r="U41" s="75">
        <v>0.340392213</v>
      </c>
      <c r="V41" s="75">
        <f t="shared" si="6"/>
        <v>0.340392213</v>
      </c>
      <c r="W41" s="75">
        <f t="shared" si="7"/>
        <v>45.914866666666661</v>
      </c>
      <c r="X41" s="75">
        <f>U41+R41+O41+L41+I41</f>
        <v>34.0896038355</v>
      </c>
      <c r="Y41" s="75">
        <f t="shared" si="8"/>
        <v>-11.825262831166661</v>
      </c>
      <c r="Z41" s="76">
        <f t="shared" si="0"/>
        <v>5.3638862928348896</v>
      </c>
      <c r="AA41" s="76">
        <f t="shared" si="0"/>
        <v>6.3802369344896475</v>
      </c>
      <c r="AC41" s="8"/>
    </row>
    <row r="42" spans="1:29" ht="15" customHeight="1" x14ac:dyDescent="0.25">
      <c r="A42" s="4">
        <f t="shared" si="9"/>
        <v>38</v>
      </c>
      <c r="B42" s="84" t="s">
        <v>72</v>
      </c>
      <c r="C42" s="73"/>
      <c r="D42" s="74">
        <v>0.36220000000000002</v>
      </c>
      <c r="E42" s="75">
        <v>0</v>
      </c>
      <c r="F42" s="75">
        <v>0</v>
      </c>
      <c r="G42" s="75">
        <f>F42-E42</f>
        <v>0</v>
      </c>
      <c r="H42" s="75">
        <v>0</v>
      </c>
      <c r="I42" s="75">
        <v>0</v>
      </c>
      <c r="J42" s="75">
        <f>I42-H42</f>
        <v>0</v>
      </c>
      <c r="K42" s="75">
        <v>0</v>
      </c>
      <c r="L42" s="75">
        <v>0</v>
      </c>
      <c r="M42" s="75">
        <f>L42-K42</f>
        <v>0</v>
      </c>
      <c r="N42" s="75"/>
      <c r="O42" s="75">
        <v>0</v>
      </c>
      <c r="P42" s="75">
        <f>O42-N42</f>
        <v>0</v>
      </c>
      <c r="Q42" s="75"/>
      <c r="R42" s="75">
        <v>0</v>
      </c>
      <c r="S42" s="75">
        <f>R42-Q42</f>
        <v>0</v>
      </c>
      <c r="T42" s="75"/>
      <c r="U42" s="75">
        <v>0</v>
      </c>
      <c r="V42" s="75">
        <f>U42-T42</f>
        <v>0</v>
      </c>
      <c r="W42" s="75">
        <f>T42+Q42+N42+K42+H42</f>
        <v>0</v>
      </c>
      <c r="X42" s="75">
        <f>U42+R42+O42+L42+I42</f>
        <v>0</v>
      </c>
      <c r="Y42" s="75">
        <f>X42-W42</f>
        <v>0</v>
      </c>
      <c r="Z42" s="76">
        <f t="shared" si="0"/>
        <v>0</v>
      </c>
      <c r="AA42" s="76">
        <f t="shared" si="0"/>
        <v>0</v>
      </c>
      <c r="AC42" s="8"/>
    </row>
    <row r="43" spans="1:29" ht="15" customHeight="1" x14ac:dyDescent="0.25">
      <c r="A43" s="4">
        <f t="shared" si="9"/>
        <v>39</v>
      </c>
      <c r="B43" s="84" t="s">
        <v>73</v>
      </c>
      <c r="C43" s="73"/>
      <c r="D43" s="74"/>
      <c r="E43" s="75">
        <v>0</v>
      </c>
      <c r="F43" s="75">
        <v>0</v>
      </c>
      <c r="G43" s="75">
        <f>F43-E43</f>
        <v>0</v>
      </c>
      <c r="H43" s="75">
        <v>0</v>
      </c>
      <c r="I43" s="75">
        <v>0</v>
      </c>
      <c r="J43" s="75">
        <f>I43-H43</f>
        <v>0</v>
      </c>
      <c r="K43" s="75">
        <v>0</v>
      </c>
      <c r="L43" s="75">
        <v>0</v>
      </c>
      <c r="M43" s="75">
        <f>L43-K43</f>
        <v>0</v>
      </c>
      <c r="N43" s="75"/>
      <c r="O43" s="75">
        <v>0</v>
      </c>
      <c r="P43" s="75">
        <f>O43-N43</f>
        <v>0</v>
      </c>
      <c r="Q43" s="75"/>
      <c r="R43" s="75">
        <v>0</v>
      </c>
      <c r="S43" s="75">
        <f>R43-Q43</f>
        <v>0</v>
      </c>
      <c r="T43" s="75"/>
      <c r="U43" s="75">
        <v>0</v>
      </c>
      <c r="V43" s="75">
        <f>U43-T43</f>
        <v>0</v>
      </c>
      <c r="W43" s="75">
        <f>T43+Q43+N43+K43+H43</f>
        <v>0</v>
      </c>
      <c r="X43" s="75">
        <f>U43+R43+O43+L43+I43</f>
        <v>0</v>
      </c>
      <c r="Y43" s="75">
        <f>X43-W43</f>
        <v>0</v>
      </c>
      <c r="Z43" s="76">
        <f t="shared" si="0"/>
        <v>0</v>
      </c>
      <c r="AA43" s="76">
        <f t="shared" si="0"/>
        <v>0</v>
      </c>
      <c r="AC43" s="8"/>
    </row>
    <row r="44" spans="1:29" ht="15" customHeight="1" x14ac:dyDescent="0.25">
      <c r="A44" s="4">
        <f t="shared" si="9"/>
        <v>40</v>
      </c>
      <c r="B44" s="84" t="s">
        <v>74</v>
      </c>
      <c r="C44" s="73"/>
      <c r="D44" s="74"/>
      <c r="E44" s="75">
        <v>0</v>
      </c>
      <c r="F44" s="75">
        <v>0</v>
      </c>
      <c r="G44" s="75">
        <f>F44-E44</f>
        <v>0</v>
      </c>
      <c r="H44" s="75">
        <v>0</v>
      </c>
      <c r="I44" s="75">
        <v>0</v>
      </c>
      <c r="J44" s="75">
        <f>I44-H44</f>
        <v>0</v>
      </c>
      <c r="K44" s="75">
        <v>0</v>
      </c>
      <c r="L44" s="75">
        <v>4.7845252890000003</v>
      </c>
      <c r="M44" s="75">
        <f>L44-K44</f>
        <v>4.7845252890000003</v>
      </c>
      <c r="N44" s="75"/>
      <c r="O44" s="75">
        <v>0</v>
      </c>
      <c r="P44" s="75">
        <f>O44-N44</f>
        <v>0</v>
      </c>
      <c r="Q44" s="75"/>
      <c r="R44" s="75">
        <v>0</v>
      </c>
      <c r="S44" s="75">
        <f>R44-Q44</f>
        <v>0</v>
      </c>
      <c r="T44" s="75"/>
      <c r="U44" s="75">
        <v>0</v>
      </c>
      <c r="V44" s="75">
        <f>U44-T44</f>
        <v>0</v>
      </c>
      <c r="W44" s="75">
        <f>T44+Q44+N44+K44+H44</f>
        <v>0</v>
      </c>
      <c r="X44" s="75">
        <f>U44+R44+O44+L44+I44</f>
        <v>4.7845252890000003</v>
      </c>
      <c r="Y44" s="75">
        <f>X44-W44</f>
        <v>4.7845252890000003</v>
      </c>
      <c r="Z44" s="76">
        <f t="shared" si="0"/>
        <v>0</v>
      </c>
      <c r="AA44" s="76">
        <f t="shared" si="0"/>
        <v>0</v>
      </c>
      <c r="AC44" s="8"/>
    </row>
    <row r="45" spans="1:29" ht="15" customHeight="1" x14ac:dyDescent="0.25">
      <c r="A45" s="77">
        <v>41</v>
      </c>
      <c r="B45" s="78" t="s">
        <v>75</v>
      </c>
      <c r="C45" s="79">
        <f>SUM(C24:C41)</f>
        <v>17760</v>
      </c>
      <c r="D45" s="80">
        <v>0.36220000000000002</v>
      </c>
      <c r="E45" s="81">
        <f>SUM(E24:E44)</f>
        <v>287.83000000000004</v>
      </c>
      <c r="F45" s="81">
        <f t="shared" ref="F45:Y45" si="12">SUM(F24:F44)</f>
        <v>331.74247365899998</v>
      </c>
      <c r="G45" s="81">
        <f t="shared" si="12"/>
        <v>43.912473659</v>
      </c>
      <c r="H45" s="81">
        <f t="shared" si="12"/>
        <v>290.03333333333336</v>
      </c>
      <c r="I45" s="81">
        <f t="shared" si="12"/>
        <v>589.44332206154547</v>
      </c>
      <c r="J45" s="81">
        <f t="shared" si="12"/>
        <v>299.40998872821228</v>
      </c>
      <c r="K45" s="81">
        <f t="shared" si="12"/>
        <v>997.63070000000016</v>
      </c>
      <c r="L45" s="81">
        <f t="shared" si="12"/>
        <v>1032.0368899095001</v>
      </c>
      <c r="M45" s="81">
        <f t="shared" si="12"/>
        <v>34.406189909499922</v>
      </c>
      <c r="N45" s="81">
        <f t="shared" si="12"/>
        <v>0</v>
      </c>
      <c r="O45" s="81">
        <f t="shared" si="12"/>
        <v>0</v>
      </c>
      <c r="P45" s="81">
        <f t="shared" si="12"/>
        <v>0</v>
      </c>
      <c r="Q45" s="81">
        <f t="shared" si="12"/>
        <v>0</v>
      </c>
      <c r="R45" s="81">
        <f t="shared" si="12"/>
        <v>0</v>
      </c>
      <c r="S45" s="81">
        <f t="shared" si="12"/>
        <v>0</v>
      </c>
      <c r="T45" s="81">
        <f t="shared" si="12"/>
        <v>0</v>
      </c>
      <c r="U45" s="81">
        <f t="shared" si="12"/>
        <v>13.533895614388177</v>
      </c>
      <c r="V45" s="81">
        <f t="shared" si="12"/>
        <v>13.533895614388177</v>
      </c>
      <c r="W45" s="81">
        <f t="shared" si="12"/>
        <v>1287.6640333333332</v>
      </c>
      <c r="X45" s="81">
        <f t="shared" si="12"/>
        <v>1635.0141075854335</v>
      </c>
      <c r="Y45" s="81">
        <f t="shared" si="12"/>
        <v>347.35007425210034</v>
      </c>
      <c r="Z45" s="82">
        <f t="shared" si="0"/>
        <v>4.4736963948627073</v>
      </c>
      <c r="AA45" s="82">
        <f t="shared" si="0"/>
        <v>4.9285642852777238</v>
      </c>
      <c r="AC45" s="8"/>
    </row>
    <row r="46" spans="1:29" ht="15" customHeight="1" x14ac:dyDescent="0.25">
      <c r="A46" s="4">
        <f t="shared" si="9"/>
        <v>42</v>
      </c>
      <c r="B46" s="85" t="s">
        <v>76</v>
      </c>
      <c r="C46" s="73">
        <v>152.66</v>
      </c>
      <c r="D46" s="74">
        <v>0.36220000000000002</v>
      </c>
      <c r="E46" s="75">
        <v>8.34</v>
      </c>
      <c r="F46" s="75">
        <v>10.440704470811585</v>
      </c>
      <c r="G46" s="75">
        <f t="shared" si="1"/>
        <v>2.1007044708115856</v>
      </c>
      <c r="H46" s="75">
        <v>3.1416666666666666</v>
      </c>
      <c r="I46" s="75">
        <v>0</v>
      </c>
      <c r="J46" s="75">
        <f t="shared" si="2"/>
        <v>-3.1416666666666666</v>
      </c>
      <c r="K46" s="75">
        <v>47.704799999999999</v>
      </c>
      <c r="L46" s="75">
        <v>55.144686738375029</v>
      </c>
      <c r="M46" s="75">
        <f t="shared" si="3"/>
        <v>7.43988673837503</v>
      </c>
      <c r="N46" s="75"/>
      <c r="O46" s="75">
        <v>0</v>
      </c>
      <c r="P46" s="75">
        <f t="shared" si="4"/>
        <v>0</v>
      </c>
      <c r="Q46" s="75"/>
      <c r="R46" s="75">
        <v>0</v>
      </c>
      <c r="S46" s="75">
        <f t="shared" si="5"/>
        <v>0</v>
      </c>
      <c r="T46" s="75"/>
      <c r="U46" s="75">
        <v>0</v>
      </c>
      <c r="V46" s="75">
        <f t="shared" si="6"/>
        <v>0</v>
      </c>
      <c r="W46" s="75">
        <f t="shared" si="7"/>
        <v>50.846466666666664</v>
      </c>
      <c r="X46" s="75">
        <f t="shared" si="7"/>
        <v>55.144686738375029</v>
      </c>
      <c r="Y46" s="75">
        <f t="shared" si="8"/>
        <v>4.2982200717083643</v>
      </c>
      <c r="Z46" s="76">
        <f t="shared" si="0"/>
        <v>6.09669864108713</v>
      </c>
      <c r="AA46" s="76">
        <f t="shared" si="0"/>
        <v>5.2817017177853778</v>
      </c>
      <c r="AC46" s="8"/>
    </row>
    <row r="47" spans="1:29" ht="15" customHeight="1" x14ac:dyDescent="0.25">
      <c r="A47" s="4">
        <f t="shared" si="9"/>
        <v>43</v>
      </c>
      <c r="B47" s="85" t="s">
        <v>77</v>
      </c>
      <c r="C47" s="73">
        <v>3755.6260000000002</v>
      </c>
      <c r="D47" s="74">
        <v>0.36220000000000002</v>
      </c>
      <c r="E47" s="75">
        <v>251.85</v>
      </c>
      <c r="F47" s="75">
        <v>214.22971212978729</v>
      </c>
      <c r="G47" s="75">
        <f t="shared" si="1"/>
        <v>-37.620287870212707</v>
      </c>
      <c r="H47" s="75">
        <v>0</v>
      </c>
      <c r="I47" s="75">
        <v>0</v>
      </c>
      <c r="J47" s="75">
        <f t="shared" si="2"/>
        <v>0</v>
      </c>
      <c r="K47" s="75">
        <v>1080.4365</v>
      </c>
      <c r="L47" s="75">
        <v>903.66155863640938</v>
      </c>
      <c r="M47" s="75">
        <f t="shared" si="3"/>
        <v>-176.77494136359064</v>
      </c>
      <c r="N47" s="75"/>
      <c r="O47" s="75">
        <v>0</v>
      </c>
      <c r="P47" s="75">
        <f t="shared" si="4"/>
        <v>0</v>
      </c>
      <c r="Q47" s="75"/>
      <c r="R47" s="75">
        <v>0</v>
      </c>
      <c r="S47" s="75">
        <f t="shared" si="5"/>
        <v>0</v>
      </c>
      <c r="T47" s="75"/>
      <c r="U47" s="75">
        <v>4.9486421972351096</v>
      </c>
      <c r="V47" s="75">
        <f t="shared" si="6"/>
        <v>4.9486421972351096</v>
      </c>
      <c r="W47" s="75">
        <f t="shared" si="7"/>
        <v>1080.4365</v>
      </c>
      <c r="X47" s="75">
        <f>U47+R47+O47+L47+I47</f>
        <v>908.61020083364451</v>
      </c>
      <c r="Y47" s="75">
        <f t="shared" si="8"/>
        <v>-171.82629916635551</v>
      </c>
      <c r="Z47" s="76">
        <f t="shared" si="0"/>
        <v>4.29</v>
      </c>
      <c r="AA47" s="76">
        <f t="shared" si="0"/>
        <v>4.2412893701839973</v>
      </c>
      <c r="AC47" s="8"/>
    </row>
    <row r="48" spans="1:29" ht="15" customHeight="1" x14ac:dyDescent="0.25">
      <c r="A48" s="4">
        <f t="shared" si="9"/>
        <v>44</v>
      </c>
      <c r="B48" s="85" t="s">
        <v>78</v>
      </c>
      <c r="C48" s="73">
        <v>3688</v>
      </c>
      <c r="D48" s="74">
        <v>0.36220000000000002</v>
      </c>
      <c r="E48" s="75">
        <v>151.85</v>
      </c>
      <c r="F48" s="75">
        <v>77.520134925417793</v>
      </c>
      <c r="G48" s="75">
        <f t="shared" si="1"/>
        <v>-74.329865074582202</v>
      </c>
      <c r="H48" s="75">
        <v>0</v>
      </c>
      <c r="I48" s="75">
        <v>0</v>
      </c>
      <c r="J48" s="75">
        <f t="shared" si="2"/>
        <v>0</v>
      </c>
      <c r="K48" s="75">
        <v>701.54700000000003</v>
      </c>
      <c r="L48" s="75">
        <v>308.36634598491895</v>
      </c>
      <c r="M48" s="75">
        <f t="shared" si="3"/>
        <v>-393.18065401508107</v>
      </c>
      <c r="N48" s="75"/>
      <c r="O48" s="75">
        <v>0</v>
      </c>
      <c r="P48" s="75">
        <f t="shared" si="4"/>
        <v>0</v>
      </c>
      <c r="Q48" s="75"/>
      <c r="R48" s="75">
        <v>0</v>
      </c>
      <c r="S48" s="75">
        <f t="shared" si="5"/>
        <v>0</v>
      </c>
      <c r="T48" s="75"/>
      <c r="U48" s="75">
        <v>0</v>
      </c>
      <c r="V48" s="75">
        <f t="shared" si="6"/>
        <v>0</v>
      </c>
      <c r="W48" s="75">
        <f t="shared" si="7"/>
        <v>701.54700000000003</v>
      </c>
      <c r="X48" s="75">
        <f t="shared" si="7"/>
        <v>308.36634598491895</v>
      </c>
      <c r="Y48" s="75">
        <f t="shared" si="8"/>
        <v>-393.18065401508107</v>
      </c>
      <c r="Z48" s="76">
        <f t="shared" si="0"/>
        <v>4.62</v>
      </c>
      <c r="AA48" s="76">
        <f t="shared" si="0"/>
        <v>3.9778871164452765</v>
      </c>
      <c r="AC48" s="8"/>
    </row>
    <row r="49" spans="1:29" ht="15" customHeight="1" x14ac:dyDescent="0.25">
      <c r="A49" s="77">
        <f>A48+1</f>
        <v>45</v>
      </c>
      <c r="B49" s="78" t="s">
        <v>79</v>
      </c>
      <c r="C49" s="79">
        <f>SUM(C46:C48)</f>
        <v>7596.2860000000001</v>
      </c>
      <c r="D49" s="80">
        <v>0.36220000000000002</v>
      </c>
      <c r="E49" s="81">
        <f t="shared" ref="E49:Y49" si="13">SUM(E46:E48)</f>
        <v>412.03999999999996</v>
      </c>
      <c r="F49" s="81">
        <f t="shared" si="13"/>
        <v>302.19055152601669</v>
      </c>
      <c r="G49" s="81">
        <f t="shared" si="13"/>
        <v>-109.84944847398333</v>
      </c>
      <c r="H49" s="81">
        <f t="shared" si="13"/>
        <v>3.1416666666666666</v>
      </c>
      <c r="I49" s="81">
        <f t="shared" si="13"/>
        <v>0</v>
      </c>
      <c r="J49" s="81">
        <f t="shared" si="13"/>
        <v>-3.1416666666666666</v>
      </c>
      <c r="K49" s="81">
        <f t="shared" si="13"/>
        <v>1829.6883</v>
      </c>
      <c r="L49" s="81">
        <f t="shared" si="13"/>
        <v>1267.1725913597033</v>
      </c>
      <c r="M49" s="81">
        <f t="shared" si="13"/>
        <v>-562.51570864029668</v>
      </c>
      <c r="N49" s="81">
        <f t="shared" si="13"/>
        <v>0</v>
      </c>
      <c r="O49" s="81">
        <f t="shared" si="13"/>
        <v>0</v>
      </c>
      <c r="P49" s="81">
        <f t="shared" si="13"/>
        <v>0</v>
      </c>
      <c r="Q49" s="81">
        <f t="shared" si="13"/>
        <v>0</v>
      </c>
      <c r="R49" s="81">
        <f t="shared" si="13"/>
        <v>0</v>
      </c>
      <c r="S49" s="81">
        <f t="shared" si="13"/>
        <v>0</v>
      </c>
      <c r="T49" s="81">
        <f t="shared" si="13"/>
        <v>0</v>
      </c>
      <c r="U49" s="81">
        <f t="shared" si="13"/>
        <v>4.9486421972351096</v>
      </c>
      <c r="V49" s="81">
        <f t="shared" si="13"/>
        <v>4.9486421972351096</v>
      </c>
      <c r="W49" s="81">
        <f t="shared" si="13"/>
        <v>1832.8299666666667</v>
      </c>
      <c r="X49" s="81">
        <f t="shared" si="13"/>
        <v>1272.1212335569385</v>
      </c>
      <c r="Y49" s="81">
        <f t="shared" si="13"/>
        <v>-560.7087331097282</v>
      </c>
      <c r="Z49" s="82">
        <f t="shared" si="0"/>
        <v>4.4481845613694464</v>
      </c>
      <c r="AA49" s="82">
        <f t="shared" si="0"/>
        <v>4.209665812292668</v>
      </c>
      <c r="AC49" s="8"/>
    </row>
    <row r="50" spans="1:29" ht="15" customHeight="1" x14ac:dyDescent="0.25">
      <c r="A50" s="4">
        <v>46</v>
      </c>
      <c r="B50" s="72" t="s">
        <v>80</v>
      </c>
      <c r="C50" s="73"/>
      <c r="D50" s="74"/>
      <c r="E50" s="75">
        <v>116.05</v>
      </c>
      <c r="F50" s="86">
        <v>0</v>
      </c>
      <c r="G50" s="75">
        <f>F50-E50</f>
        <v>-116.05</v>
      </c>
      <c r="H50" s="75">
        <v>0</v>
      </c>
      <c r="I50" s="86">
        <v>0</v>
      </c>
      <c r="J50" s="75">
        <f>I50-H50</f>
        <v>0</v>
      </c>
      <c r="K50" s="75">
        <v>288.96450000000004</v>
      </c>
      <c r="L50" s="86">
        <v>0</v>
      </c>
      <c r="M50" s="75">
        <f>L50-K50</f>
        <v>-288.96450000000004</v>
      </c>
      <c r="N50" s="86"/>
      <c r="O50" s="86">
        <v>0</v>
      </c>
      <c r="P50" s="75">
        <f>O50-N50</f>
        <v>0</v>
      </c>
      <c r="Q50" s="86"/>
      <c r="R50" s="86">
        <v>0</v>
      </c>
      <c r="S50" s="75">
        <f>R50-Q50</f>
        <v>0</v>
      </c>
      <c r="T50" s="86"/>
      <c r="U50" s="86">
        <v>0</v>
      </c>
      <c r="V50" s="75">
        <f>U50-T50</f>
        <v>0</v>
      </c>
      <c r="W50" s="75">
        <f>T50+Q50+N50+K50+H50</f>
        <v>288.96450000000004</v>
      </c>
      <c r="X50" s="75">
        <f>U50+R50+O50+L50+I50</f>
        <v>0</v>
      </c>
      <c r="Y50" s="75">
        <f>X50-W50</f>
        <v>-288.96450000000004</v>
      </c>
      <c r="Z50" s="76">
        <f t="shared" si="0"/>
        <v>2.4900000000000007</v>
      </c>
      <c r="AA50" s="76">
        <f t="shared" si="0"/>
        <v>0</v>
      </c>
      <c r="AC50" s="8"/>
    </row>
    <row r="51" spans="1:29" ht="15" customHeight="1" x14ac:dyDescent="0.25">
      <c r="A51" s="77">
        <v>47</v>
      </c>
      <c r="B51" s="87" t="s">
        <v>77</v>
      </c>
      <c r="C51" s="79"/>
      <c r="D51" s="80"/>
      <c r="E51" s="81">
        <f>SUM(E50)</f>
        <v>116.05</v>
      </c>
      <c r="F51" s="81">
        <f t="shared" ref="F51:V51" si="14">SUM(F50)</f>
        <v>0</v>
      </c>
      <c r="G51" s="81">
        <f t="shared" si="14"/>
        <v>-116.05</v>
      </c>
      <c r="H51" s="81">
        <f t="shared" si="14"/>
        <v>0</v>
      </c>
      <c r="I51" s="81">
        <f t="shared" si="14"/>
        <v>0</v>
      </c>
      <c r="J51" s="81">
        <f t="shared" si="14"/>
        <v>0</v>
      </c>
      <c r="K51" s="81">
        <f t="shared" si="14"/>
        <v>288.96450000000004</v>
      </c>
      <c r="L51" s="81">
        <f t="shared" si="14"/>
        <v>0</v>
      </c>
      <c r="M51" s="81">
        <f t="shared" si="14"/>
        <v>-288.96450000000004</v>
      </c>
      <c r="N51" s="81">
        <f t="shared" si="14"/>
        <v>0</v>
      </c>
      <c r="O51" s="81">
        <f t="shared" si="14"/>
        <v>0</v>
      </c>
      <c r="P51" s="81">
        <f t="shared" si="14"/>
        <v>0</v>
      </c>
      <c r="Q51" s="81">
        <f t="shared" si="14"/>
        <v>0</v>
      </c>
      <c r="R51" s="81">
        <f t="shared" si="14"/>
        <v>0</v>
      </c>
      <c r="S51" s="81">
        <f t="shared" si="14"/>
        <v>0</v>
      </c>
      <c r="T51" s="81">
        <f t="shared" si="14"/>
        <v>0</v>
      </c>
      <c r="U51" s="81">
        <f t="shared" si="14"/>
        <v>0</v>
      </c>
      <c r="V51" s="81">
        <f t="shared" si="14"/>
        <v>0</v>
      </c>
      <c r="W51" s="81">
        <f>SUM(W50)</f>
        <v>288.96450000000004</v>
      </c>
      <c r="X51" s="81">
        <f>SUM(X50)</f>
        <v>0</v>
      </c>
      <c r="Y51" s="81">
        <f>SUM(Y50)</f>
        <v>-288.96450000000004</v>
      </c>
      <c r="Z51" s="81">
        <f>SUM(Z50)</f>
        <v>2.4900000000000007</v>
      </c>
      <c r="AA51" s="81">
        <f>SUM(AA50)</f>
        <v>0</v>
      </c>
      <c r="AC51" s="8"/>
    </row>
    <row r="52" spans="1:29" ht="15" customHeight="1" x14ac:dyDescent="0.25">
      <c r="A52" s="4">
        <v>48</v>
      </c>
      <c r="B52" s="85" t="s">
        <v>81</v>
      </c>
      <c r="C52" s="73">
        <v>1600</v>
      </c>
      <c r="D52" s="74">
        <v>0.36220000000000002</v>
      </c>
      <c r="E52" s="75">
        <v>280.08</v>
      </c>
      <c r="F52" s="75">
        <v>124.598106</v>
      </c>
      <c r="G52" s="75">
        <f t="shared" si="1"/>
        <v>-155.48189399999998</v>
      </c>
      <c r="H52" s="75">
        <v>361.01666666666665</v>
      </c>
      <c r="I52" s="75">
        <v>210.00590802900001</v>
      </c>
      <c r="J52" s="75">
        <f t="shared" si="2"/>
        <v>-151.01075863766664</v>
      </c>
      <c r="K52" s="75">
        <v>1064.3039999999999</v>
      </c>
      <c r="L52" s="75">
        <v>454.78308577950003</v>
      </c>
      <c r="M52" s="75">
        <f t="shared" si="3"/>
        <v>-609.52091422049989</v>
      </c>
      <c r="N52" s="75"/>
      <c r="O52" s="75">
        <v>0</v>
      </c>
      <c r="P52" s="75">
        <f t="shared" si="4"/>
        <v>0</v>
      </c>
      <c r="Q52" s="75"/>
      <c r="R52" s="75">
        <v>0</v>
      </c>
      <c r="S52" s="75">
        <f t="shared" si="5"/>
        <v>0</v>
      </c>
      <c r="T52" s="75"/>
      <c r="U52" s="75">
        <v>0</v>
      </c>
      <c r="V52" s="75">
        <f t="shared" si="6"/>
        <v>0</v>
      </c>
      <c r="W52" s="75">
        <f t="shared" si="7"/>
        <v>1425.3206666666665</v>
      </c>
      <c r="X52" s="75">
        <f t="shared" si="7"/>
        <v>664.78899380849998</v>
      </c>
      <c r="Y52" s="75">
        <f t="shared" si="8"/>
        <v>-760.53167285816653</v>
      </c>
      <c r="Z52" s="76">
        <f t="shared" ref="Z52:AA79" si="15">IFERROR(W52/E52,0)</f>
        <v>5.0889769589641052</v>
      </c>
      <c r="AA52" s="76">
        <f t="shared" si="15"/>
        <v>5.335466285566973</v>
      </c>
      <c r="AC52" s="8"/>
    </row>
    <row r="53" spans="1:29" ht="15" customHeight="1" x14ac:dyDescent="0.25">
      <c r="A53" s="4">
        <f t="shared" si="9"/>
        <v>49</v>
      </c>
      <c r="B53" s="85" t="s">
        <v>82</v>
      </c>
      <c r="C53" s="73">
        <v>800</v>
      </c>
      <c r="D53" s="74">
        <v>0.36220000000000002</v>
      </c>
      <c r="E53" s="75">
        <v>165.5</v>
      </c>
      <c r="F53" s="75">
        <v>138.13299900000001</v>
      </c>
      <c r="G53" s="75">
        <f t="shared" si="1"/>
        <v>-27.367000999999988</v>
      </c>
      <c r="H53" s="75">
        <v>365.55</v>
      </c>
      <c r="I53" s="75">
        <v>408.72695093023498</v>
      </c>
      <c r="J53" s="75">
        <f t="shared" si="2"/>
        <v>43.176950930234966</v>
      </c>
      <c r="K53" s="75">
        <v>529.6</v>
      </c>
      <c r="L53" s="75">
        <v>435.11894797050002</v>
      </c>
      <c r="M53" s="75">
        <f t="shared" si="3"/>
        <v>-94.481052029500006</v>
      </c>
      <c r="N53" s="75"/>
      <c r="O53" s="75">
        <v>0</v>
      </c>
      <c r="P53" s="75">
        <f t="shared" si="4"/>
        <v>0</v>
      </c>
      <c r="Q53" s="75"/>
      <c r="R53" s="75">
        <v>0</v>
      </c>
      <c r="S53" s="75">
        <f t="shared" si="5"/>
        <v>0</v>
      </c>
      <c r="T53" s="75"/>
      <c r="U53" s="75">
        <v>0</v>
      </c>
      <c r="V53" s="75">
        <f t="shared" si="6"/>
        <v>0</v>
      </c>
      <c r="W53" s="75">
        <f t="shared" si="7"/>
        <v>895.15000000000009</v>
      </c>
      <c r="X53" s="75">
        <f t="shared" si="7"/>
        <v>843.84589890073494</v>
      </c>
      <c r="Y53" s="75">
        <f t="shared" si="8"/>
        <v>-51.304101099265154</v>
      </c>
      <c r="Z53" s="76">
        <f t="shared" si="15"/>
        <v>5.4087613293051362</v>
      </c>
      <c r="AA53" s="76">
        <f t="shared" si="15"/>
        <v>6.1089377991477249</v>
      </c>
      <c r="AC53" s="8"/>
    </row>
    <row r="54" spans="1:29" ht="15" customHeight="1" x14ac:dyDescent="0.25">
      <c r="A54" s="4">
        <f t="shared" si="9"/>
        <v>50</v>
      </c>
      <c r="B54" s="85" t="s">
        <v>83</v>
      </c>
      <c r="C54" s="73">
        <v>216</v>
      </c>
      <c r="D54" s="74">
        <v>0.36220000000000002</v>
      </c>
      <c r="E54" s="75">
        <v>0</v>
      </c>
      <c r="F54" s="75">
        <v>0</v>
      </c>
      <c r="G54" s="75">
        <f t="shared" si="1"/>
        <v>0</v>
      </c>
      <c r="H54" s="75">
        <v>4.5583333333333336</v>
      </c>
      <c r="I54" s="75">
        <v>3.0118453604999997</v>
      </c>
      <c r="J54" s="75">
        <f t="shared" si="2"/>
        <v>-1.5464879728333338</v>
      </c>
      <c r="K54" s="75">
        <v>0</v>
      </c>
      <c r="L54" s="75">
        <v>0</v>
      </c>
      <c r="M54" s="75">
        <f t="shared" si="3"/>
        <v>0</v>
      </c>
      <c r="N54" s="75"/>
      <c r="O54" s="75">
        <v>0</v>
      </c>
      <c r="P54" s="75">
        <f t="shared" si="4"/>
        <v>0</v>
      </c>
      <c r="Q54" s="75"/>
      <c r="R54" s="75">
        <v>0</v>
      </c>
      <c r="S54" s="75">
        <f t="shared" si="5"/>
        <v>0</v>
      </c>
      <c r="T54" s="75"/>
      <c r="U54" s="75">
        <v>0</v>
      </c>
      <c r="V54" s="75">
        <f t="shared" si="6"/>
        <v>0</v>
      </c>
      <c r="W54" s="75">
        <f t="shared" si="7"/>
        <v>4.5583333333333336</v>
      </c>
      <c r="X54" s="75">
        <f t="shared" si="7"/>
        <v>3.0118453604999997</v>
      </c>
      <c r="Y54" s="75">
        <f t="shared" si="8"/>
        <v>-1.5464879728333338</v>
      </c>
      <c r="Z54" s="76">
        <f t="shared" si="15"/>
        <v>0</v>
      </c>
      <c r="AA54" s="76">
        <f t="shared" si="15"/>
        <v>0</v>
      </c>
      <c r="AC54" s="8"/>
    </row>
    <row r="55" spans="1:29" ht="15" customHeight="1" x14ac:dyDescent="0.2">
      <c r="A55" s="4">
        <v>51</v>
      </c>
      <c r="B55" s="88" t="s">
        <v>84</v>
      </c>
      <c r="C55" s="73"/>
      <c r="D55" s="74">
        <v>0.36220000000000002</v>
      </c>
      <c r="E55" s="75">
        <v>0</v>
      </c>
      <c r="F55" s="75">
        <v>0.64487949750000007</v>
      </c>
      <c r="G55" s="75">
        <f t="shared" si="1"/>
        <v>0.64487949750000007</v>
      </c>
      <c r="H55" s="75">
        <v>0</v>
      </c>
      <c r="I55" s="75">
        <v>0</v>
      </c>
      <c r="J55" s="75">
        <f t="shared" si="2"/>
        <v>0</v>
      </c>
      <c r="K55" s="75">
        <v>0</v>
      </c>
      <c r="L55" s="75">
        <v>5.0171623784999992</v>
      </c>
      <c r="M55" s="75">
        <f t="shared" si="3"/>
        <v>5.0171623784999992</v>
      </c>
      <c r="N55" s="75"/>
      <c r="O55" s="75">
        <v>0</v>
      </c>
      <c r="P55" s="75">
        <f t="shared" si="4"/>
        <v>0</v>
      </c>
      <c r="Q55" s="75"/>
      <c r="R55" s="75">
        <v>0</v>
      </c>
      <c r="S55" s="75">
        <f t="shared" si="5"/>
        <v>0</v>
      </c>
      <c r="T55" s="75"/>
      <c r="U55" s="75">
        <v>0</v>
      </c>
      <c r="V55" s="75">
        <f t="shared" si="6"/>
        <v>0</v>
      </c>
      <c r="W55" s="75">
        <f>T55+Q55+N55+K55+H55</f>
        <v>0</v>
      </c>
      <c r="X55" s="75">
        <f>U55+R55+O55+L55+I55</f>
        <v>5.0171623784999992</v>
      </c>
      <c r="Y55" s="75">
        <f>X55-W55</f>
        <v>5.0171623784999992</v>
      </c>
      <c r="Z55" s="76">
        <f t="shared" si="15"/>
        <v>0</v>
      </c>
      <c r="AA55" s="76">
        <f t="shared" si="15"/>
        <v>7.7799998262466064</v>
      </c>
      <c r="AC55" s="8"/>
    </row>
    <row r="56" spans="1:29" ht="15" customHeight="1" x14ac:dyDescent="0.25">
      <c r="A56" s="77">
        <v>52</v>
      </c>
      <c r="B56" s="78" t="s">
        <v>85</v>
      </c>
      <c r="C56" s="79">
        <f>SUM(C52:C54)</f>
        <v>2616</v>
      </c>
      <c r="D56" s="80">
        <v>0.36220000000000002</v>
      </c>
      <c r="E56" s="81">
        <f>SUM(E52:E55)</f>
        <v>445.58</v>
      </c>
      <c r="F56" s="81">
        <f t="shared" ref="F56:V56" si="16">SUM(F52:F55)</f>
        <v>263.37598449750004</v>
      </c>
      <c r="G56" s="81">
        <f t="shared" si="16"/>
        <v>-182.20401550249997</v>
      </c>
      <c r="H56" s="81">
        <f t="shared" si="16"/>
        <v>731.12499999999989</v>
      </c>
      <c r="I56" s="81">
        <f t="shared" si="16"/>
        <v>621.74470431973509</v>
      </c>
      <c r="J56" s="81">
        <f t="shared" si="16"/>
        <v>-109.38029568026501</v>
      </c>
      <c r="K56" s="81">
        <f t="shared" si="16"/>
        <v>1593.904</v>
      </c>
      <c r="L56" s="81">
        <f t="shared" si="16"/>
        <v>894.91919612850006</v>
      </c>
      <c r="M56" s="81">
        <f t="shared" si="16"/>
        <v>-698.98480387149993</v>
      </c>
      <c r="N56" s="81">
        <f t="shared" si="16"/>
        <v>0</v>
      </c>
      <c r="O56" s="81">
        <f t="shared" si="16"/>
        <v>0</v>
      </c>
      <c r="P56" s="81">
        <f t="shared" si="16"/>
        <v>0</v>
      </c>
      <c r="Q56" s="81">
        <f t="shared" si="16"/>
        <v>0</v>
      </c>
      <c r="R56" s="81">
        <f t="shared" si="16"/>
        <v>0</v>
      </c>
      <c r="S56" s="81">
        <f t="shared" si="16"/>
        <v>0</v>
      </c>
      <c r="T56" s="81">
        <f t="shared" si="16"/>
        <v>0</v>
      </c>
      <c r="U56" s="81">
        <f t="shared" si="16"/>
        <v>0</v>
      </c>
      <c r="V56" s="81">
        <f t="shared" si="16"/>
        <v>0</v>
      </c>
      <c r="W56" s="81">
        <f>SUM(W52:W55)</f>
        <v>2325.029</v>
      </c>
      <c r="X56" s="81">
        <f>SUM(X52:X55)</f>
        <v>1516.6639004482349</v>
      </c>
      <c r="Y56" s="81">
        <f>SUM(Y52:Y55)</f>
        <v>-808.36509955176507</v>
      </c>
      <c r="Z56" s="82">
        <f t="shared" si="15"/>
        <v>5.2179833026616995</v>
      </c>
      <c r="AA56" s="82">
        <f t="shared" si="15"/>
        <v>5.7585504743035179</v>
      </c>
      <c r="AC56" s="8"/>
    </row>
    <row r="57" spans="1:29" ht="15" customHeight="1" x14ac:dyDescent="0.2">
      <c r="A57" s="4">
        <v>53</v>
      </c>
      <c r="B57" s="88" t="s">
        <v>170</v>
      </c>
      <c r="C57" s="73">
        <v>230.55</v>
      </c>
      <c r="D57" s="74">
        <v>0.36220000000000002</v>
      </c>
      <c r="E57" s="75">
        <v>57.25</v>
      </c>
      <c r="F57" s="75">
        <v>52.236595102499997</v>
      </c>
      <c r="G57" s="75">
        <f t="shared" si="1"/>
        <v>-5.0134048975000027</v>
      </c>
      <c r="H57" s="75">
        <v>81.216666666666669</v>
      </c>
      <c r="I57" s="75">
        <v>76.883644593</v>
      </c>
      <c r="J57" s="75">
        <f t="shared" si="2"/>
        <v>-4.3330220736666689</v>
      </c>
      <c r="K57" s="75">
        <v>146.56</v>
      </c>
      <c r="L57" s="75">
        <v>144.48426117300002</v>
      </c>
      <c r="M57" s="75">
        <f t="shared" si="3"/>
        <v>-2.0757388269999808</v>
      </c>
      <c r="N57" s="75"/>
      <c r="O57" s="75">
        <v>0</v>
      </c>
      <c r="P57" s="75">
        <f t="shared" si="4"/>
        <v>0</v>
      </c>
      <c r="Q57" s="75"/>
      <c r="R57" s="75">
        <v>0</v>
      </c>
      <c r="S57" s="75">
        <f t="shared" si="5"/>
        <v>0</v>
      </c>
      <c r="T57" s="75"/>
      <c r="U57" s="75">
        <v>2.7611906309999998</v>
      </c>
      <c r="V57" s="75">
        <f t="shared" si="6"/>
        <v>2.7611906309999998</v>
      </c>
      <c r="W57" s="75">
        <f t="shared" si="7"/>
        <v>227.77666666666667</v>
      </c>
      <c r="X57" s="75">
        <f t="shared" si="7"/>
        <v>224.12909639700001</v>
      </c>
      <c r="Y57" s="75">
        <f t="shared" si="8"/>
        <v>-3.6475702696666588</v>
      </c>
      <c r="Z57" s="76">
        <f t="shared" si="15"/>
        <v>3.97863173216885</v>
      </c>
      <c r="AA57" s="76">
        <f t="shared" si="15"/>
        <v>4.2906528642842838</v>
      </c>
      <c r="AC57" s="8"/>
    </row>
    <row r="58" spans="1:29" ht="15" customHeight="1" x14ac:dyDescent="0.2">
      <c r="A58" s="4">
        <v>54</v>
      </c>
      <c r="B58" s="88" t="s">
        <v>171</v>
      </c>
      <c r="C58" s="73">
        <v>500</v>
      </c>
      <c r="D58" s="74">
        <v>0.36220000000000002</v>
      </c>
      <c r="E58" s="75">
        <v>117.93</v>
      </c>
      <c r="F58" s="75">
        <v>116.8143783255</v>
      </c>
      <c r="G58" s="75">
        <f>F58-E58</f>
        <v>-1.1156216745000052</v>
      </c>
      <c r="H58" s="75">
        <v>199.2</v>
      </c>
      <c r="I58" s="75">
        <v>199.74045885749999</v>
      </c>
      <c r="J58" s="75">
        <f>I58-H58</f>
        <v>0.54045885749999911</v>
      </c>
      <c r="K58" s="75">
        <v>293.64570000000003</v>
      </c>
      <c r="L58" s="75">
        <v>254.65534477199998</v>
      </c>
      <c r="M58" s="75">
        <f>L58-K58</f>
        <v>-38.990355228000055</v>
      </c>
      <c r="N58" s="75"/>
      <c r="O58" s="75">
        <v>0</v>
      </c>
      <c r="P58" s="75">
        <f>O58-N58</f>
        <v>0</v>
      </c>
      <c r="Q58" s="75"/>
      <c r="R58" s="75">
        <v>0</v>
      </c>
      <c r="S58" s="75">
        <f>R58-Q58</f>
        <v>0</v>
      </c>
      <c r="T58" s="75"/>
      <c r="U58" s="75">
        <v>12.3014738655</v>
      </c>
      <c r="V58" s="75">
        <f>U58-T58</f>
        <v>12.3014738655</v>
      </c>
      <c r="W58" s="75">
        <f t="shared" si="7"/>
        <v>492.84570000000002</v>
      </c>
      <c r="X58" s="75">
        <f>U58+R58+O58+L58+I58</f>
        <v>466.69727749499998</v>
      </c>
      <c r="Y58" s="75">
        <f>X58-W58</f>
        <v>-26.148422505000042</v>
      </c>
      <c r="Z58" s="76">
        <f t="shared" si="15"/>
        <v>4.1791376240142455</v>
      </c>
      <c r="AA58" s="76">
        <f t="shared" si="15"/>
        <v>3.9952040509479154</v>
      </c>
      <c r="AC58" s="8"/>
    </row>
    <row r="59" spans="1:29" ht="15" customHeight="1" x14ac:dyDescent="0.2">
      <c r="A59" s="4">
        <v>55</v>
      </c>
      <c r="B59" s="88" t="s">
        <v>86</v>
      </c>
      <c r="C59" s="73">
        <v>625</v>
      </c>
      <c r="D59" s="74">
        <v>0.36220000000000002</v>
      </c>
      <c r="E59" s="75">
        <v>147.41</v>
      </c>
      <c r="F59" s="75">
        <v>121.3933314555</v>
      </c>
      <c r="G59" s="75">
        <f>F59-E59</f>
        <v>-26.016668544499993</v>
      </c>
      <c r="H59" s="75">
        <v>236.57499999999999</v>
      </c>
      <c r="I59" s="75">
        <v>179.54569856250001</v>
      </c>
      <c r="J59" s="75">
        <f>I59-H59</f>
        <v>-57.029301437499981</v>
      </c>
      <c r="K59" s="75">
        <v>377.36959999999999</v>
      </c>
      <c r="L59" s="75">
        <v>311.46077190149998</v>
      </c>
      <c r="M59" s="75">
        <f>L59-K59</f>
        <v>-65.90882809850001</v>
      </c>
      <c r="N59" s="75"/>
      <c r="O59" s="75">
        <v>0</v>
      </c>
      <c r="P59" s="75">
        <f>O59-N59</f>
        <v>0</v>
      </c>
      <c r="Q59" s="75"/>
      <c r="R59" s="75">
        <v>0</v>
      </c>
      <c r="S59" s="75">
        <f>R59-Q59</f>
        <v>0</v>
      </c>
      <c r="T59" s="75"/>
      <c r="U59" s="75">
        <v>6.285441015</v>
      </c>
      <c r="V59" s="75">
        <f>U59-T59</f>
        <v>6.285441015</v>
      </c>
      <c r="W59" s="75">
        <f t="shared" si="7"/>
        <v>613.94460000000004</v>
      </c>
      <c r="X59" s="75">
        <f>U59+R59+O59+L59+I59</f>
        <v>497.29191147899996</v>
      </c>
      <c r="Y59" s="75">
        <f>X59-W59</f>
        <v>-116.65268852100007</v>
      </c>
      <c r="Z59" s="76">
        <f t="shared" si="15"/>
        <v>4.1648775524048576</v>
      </c>
      <c r="AA59" s="76">
        <f t="shared" si="15"/>
        <v>4.0965340148136207</v>
      </c>
      <c r="AC59" s="8"/>
    </row>
    <row r="60" spans="1:29" ht="15" customHeight="1" x14ac:dyDescent="0.2">
      <c r="A60" s="4">
        <v>56</v>
      </c>
      <c r="B60" s="88" t="s">
        <v>87</v>
      </c>
      <c r="C60" s="73">
        <v>125</v>
      </c>
      <c r="D60" s="74">
        <v>0.36220000000000002</v>
      </c>
      <c r="E60" s="75">
        <v>0</v>
      </c>
      <c r="F60" s="75">
        <v>24.381210865499998</v>
      </c>
      <c r="G60" s="75">
        <f>F60-E60</f>
        <v>24.381210865499998</v>
      </c>
      <c r="H60" s="75">
        <v>0</v>
      </c>
      <c r="I60" s="75">
        <v>44.5027741245</v>
      </c>
      <c r="J60" s="75">
        <f>I60-H60</f>
        <v>44.5027741245</v>
      </c>
      <c r="K60" s="75">
        <v>0</v>
      </c>
      <c r="L60" s="75">
        <v>53.151039634499995</v>
      </c>
      <c r="M60" s="75">
        <f>L60-K60</f>
        <v>53.151039634499995</v>
      </c>
      <c r="N60" s="75"/>
      <c r="O60" s="75">
        <v>0</v>
      </c>
      <c r="P60" s="75">
        <f>O60-N60</f>
        <v>0</v>
      </c>
      <c r="Q60" s="75"/>
      <c r="R60" s="75">
        <v>0</v>
      </c>
      <c r="S60" s="75">
        <f>R60-Q60</f>
        <v>0</v>
      </c>
      <c r="T60" s="75"/>
      <c r="U60" s="75">
        <v>1.5909859979999998</v>
      </c>
      <c r="V60" s="75">
        <f>U60-T60</f>
        <v>1.5909859979999998</v>
      </c>
      <c r="W60" s="75">
        <f t="shared" si="7"/>
        <v>0</v>
      </c>
      <c r="X60" s="75">
        <f>U60+R60+O60+L60+I60</f>
        <v>99.244799756999996</v>
      </c>
      <c r="Y60" s="75">
        <f>X60-W60</f>
        <v>99.244799756999996</v>
      </c>
      <c r="Z60" s="76">
        <f t="shared" si="15"/>
        <v>0</v>
      </c>
      <c r="AA60" s="76">
        <f t="shared" si="15"/>
        <v>4.0705443345077574</v>
      </c>
      <c r="AC60" s="8"/>
    </row>
    <row r="61" spans="1:29" ht="15" customHeight="1" x14ac:dyDescent="0.25">
      <c r="A61" s="89">
        <v>57</v>
      </c>
      <c r="B61" s="85" t="s">
        <v>88</v>
      </c>
      <c r="C61" s="73">
        <v>1040</v>
      </c>
      <c r="D61" s="74">
        <v>0.36220000000000002</v>
      </c>
      <c r="E61" s="75">
        <v>171.78</v>
      </c>
      <c r="F61" s="75">
        <v>139.48525574999999</v>
      </c>
      <c r="G61" s="75">
        <f t="shared" si="1"/>
        <v>-32.294744250000008</v>
      </c>
      <c r="H61" s="75">
        <v>256.86666666666667</v>
      </c>
      <c r="I61" s="75">
        <v>235.16742314250001</v>
      </c>
      <c r="J61" s="75">
        <f t="shared" si="2"/>
        <v>-21.699243524166661</v>
      </c>
      <c r="K61" s="75">
        <v>597.7944</v>
      </c>
      <c r="L61" s="75">
        <v>485.40869000626498</v>
      </c>
      <c r="M61" s="75">
        <f t="shared" si="3"/>
        <v>-112.38570999373502</v>
      </c>
      <c r="N61" s="75"/>
      <c r="O61" s="75">
        <v>0</v>
      </c>
      <c r="P61" s="75">
        <f t="shared" si="4"/>
        <v>0</v>
      </c>
      <c r="Q61" s="75"/>
      <c r="R61" s="75">
        <v>0</v>
      </c>
      <c r="S61" s="75">
        <f t="shared" si="5"/>
        <v>0</v>
      </c>
      <c r="T61" s="75"/>
      <c r="U61" s="75">
        <v>0</v>
      </c>
      <c r="V61" s="75">
        <f t="shared" si="6"/>
        <v>0</v>
      </c>
      <c r="W61" s="75">
        <f t="shared" si="7"/>
        <v>854.66106666666667</v>
      </c>
      <c r="X61" s="75">
        <f>U61+R61+O61+L61+I61</f>
        <v>720.57611314876499</v>
      </c>
      <c r="Y61" s="75">
        <f>X61-W61</f>
        <v>-134.08495351790168</v>
      </c>
      <c r="Z61" s="76">
        <f t="shared" si="15"/>
        <v>4.9753234757635738</v>
      </c>
      <c r="AA61" s="76">
        <f t="shared" si="15"/>
        <v>5.1659661752368766</v>
      </c>
      <c r="AC61" s="8"/>
    </row>
    <row r="62" spans="1:29" ht="15" customHeight="1" x14ac:dyDescent="0.25">
      <c r="A62" s="90">
        <v>58</v>
      </c>
      <c r="B62" s="78" t="s">
        <v>89</v>
      </c>
      <c r="C62" s="79">
        <f>SUM(C57:C61)</f>
        <v>2520.5500000000002</v>
      </c>
      <c r="D62" s="80">
        <v>0.36220000000000002</v>
      </c>
      <c r="E62" s="81">
        <f>SUM(E57:E61)</f>
        <v>494.37</v>
      </c>
      <c r="F62" s="81">
        <f t="shared" ref="F62:Y62" si="17">SUM(F57:F61)</f>
        <v>454.310771499</v>
      </c>
      <c r="G62" s="81">
        <f t="shared" si="17"/>
        <v>-40.059228501000007</v>
      </c>
      <c r="H62" s="81">
        <f t="shared" si="17"/>
        <v>773.85833333333323</v>
      </c>
      <c r="I62" s="81">
        <f t="shared" si="17"/>
        <v>735.83999928000003</v>
      </c>
      <c r="J62" s="81">
        <f t="shared" si="17"/>
        <v>-38.018334053333312</v>
      </c>
      <c r="K62" s="81">
        <f t="shared" si="17"/>
        <v>1415.3697</v>
      </c>
      <c r="L62" s="81">
        <f t="shared" si="17"/>
        <v>1249.1601074872649</v>
      </c>
      <c r="M62" s="81">
        <f t="shared" si="17"/>
        <v>-166.20959251273507</v>
      </c>
      <c r="N62" s="81">
        <f t="shared" si="17"/>
        <v>0</v>
      </c>
      <c r="O62" s="81">
        <f t="shared" si="17"/>
        <v>0</v>
      </c>
      <c r="P62" s="81">
        <f t="shared" si="17"/>
        <v>0</v>
      </c>
      <c r="Q62" s="81">
        <f t="shared" si="17"/>
        <v>0</v>
      </c>
      <c r="R62" s="81">
        <f t="shared" si="17"/>
        <v>0</v>
      </c>
      <c r="S62" s="81">
        <f t="shared" si="17"/>
        <v>0</v>
      </c>
      <c r="T62" s="81">
        <f t="shared" si="17"/>
        <v>0</v>
      </c>
      <c r="U62" s="81">
        <f t="shared" si="17"/>
        <v>22.939091509500003</v>
      </c>
      <c r="V62" s="81">
        <f t="shared" si="17"/>
        <v>22.939091509500003</v>
      </c>
      <c r="W62" s="81">
        <f t="shared" si="17"/>
        <v>2189.2280333333333</v>
      </c>
      <c r="X62" s="81">
        <f t="shared" si="17"/>
        <v>2007.939198276765</v>
      </c>
      <c r="Y62" s="81">
        <f t="shared" si="17"/>
        <v>-181.28883505656847</v>
      </c>
      <c r="Z62" s="82">
        <f t="shared" si="15"/>
        <v>4.4283189379075054</v>
      </c>
      <c r="AA62" s="82">
        <f t="shared" si="15"/>
        <v>4.4197481641290661</v>
      </c>
      <c r="AC62" s="8"/>
    </row>
    <row r="63" spans="1:29" ht="15" customHeight="1" x14ac:dyDescent="0.25">
      <c r="A63" s="4">
        <f t="shared" si="9"/>
        <v>59</v>
      </c>
      <c r="B63" s="85" t="s">
        <v>90</v>
      </c>
      <c r="C63" s="73"/>
      <c r="D63" s="4"/>
      <c r="E63" s="75">
        <v>0</v>
      </c>
      <c r="F63" s="75">
        <v>-8.8317771649019949</v>
      </c>
      <c r="G63" s="75">
        <f t="shared" si="1"/>
        <v>-8.8317771649019949</v>
      </c>
      <c r="H63" s="75">
        <v>0</v>
      </c>
      <c r="I63" s="75">
        <v>0</v>
      </c>
      <c r="J63" s="75">
        <f t="shared" si="2"/>
        <v>0</v>
      </c>
      <c r="K63" s="75">
        <v>0</v>
      </c>
      <c r="L63" s="75">
        <v>-17.992882179000002</v>
      </c>
      <c r="M63" s="75">
        <f t="shared" si="3"/>
        <v>-17.992882179000002</v>
      </c>
      <c r="N63" s="75"/>
      <c r="O63" s="75">
        <v>0</v>
      </c>
      <c r="P63" s="75">
        <f t="shared" si="4"/>
        <v>0</v>
      </c>
      <c r="Q63" s="75"/>
      <c r="R63" s="75">
        <v>0</v>
      </c>
      <c r="S63" s="75">
        <f t="shared" si="5"/>
        <v>0</v>
      </c>
      <c r="T63" s="75"/>
      <c r="U63" s="75">
        <v>0</v>
      </c>
      <c r="V63" s="75">
        <f t="shared" si="6"/>
        <v>0</v>
      </c>
      <c r="W63" s="75">
        <f t="shared" si="7"/>
        <v>0</v>
      </c>
      <c r="X63" s="75">
        <f t="shared" si="7"/>
        <v>-17.992882179000002</v>
      </c>
      <c r="Y63" s="75">
        <f t="shared" si="8"/>
        <v>-17.992882179000002</v>
      </c>
      <c r="Z63" s="76">
        <f t="shared" si="15"/>
        <v>0</v>
      </c>
      <c r="AA63" s="76">
        <f t="shared" si="15"/>
        <v>2.037288967219959</v>
      </c>
      <c r="AC63" s="8"/>
    </row>
    <row r="64" spans="1:29" ht="15" customHeight="1" x14ac:dyDescent="0.25">
      <c r="A64" s="4">
        <f t="shared" si="9"/>
        <v>60</v>
      </c>
      <c r="B64" s="85" t="s">
        <v>91</v>
      </c>
      <c r="C64" s="73"/>
      <c r="D64" s="4"/>
      <c r="E64" s="75">
        <v>186.65</v>
      </c>
      <c r="F64" s="75">
        <v>64.081874947499998</v>
      </c>
      <c r="G64" s="75">
        <f t="shared" si="1"/>
        <v>-122.56812505250001</v>
      </c>
      <c r="H64" s="75">
        <v>0</v>
      </c>
      <c r="I64" s="75">
        <v>0</v>
      </c>
      <c r="J64" s="75">
        <f t="shared" si="2"/>
        <v>0</v>
      </c>
      <c r="K64" s="75">
        <v>1086.3030000000001</v>
      </c>
      <c r="L64" s="75">
        <v>286.76824019550003</v>
      </c>
      <c r="M64" s="75">
        <f t="shared" si="3"/>
        <v>-799.53475980450003</v>
      </c>
      <c r="N64" s="75"/>
      <c r="O64" s="75">
        <v>0</v>
      </c>
      <c r="P64" s="75">
        <f t="shared" si="4"/>
        <v>0</v>
      </c>
      <c r="Q64" s="75"/>
      <c r="R64" s="75">
        <v>0</v>
      </c>
      <c r="S64" s="75">
        <f t="shared" si="5"/>
        <v>0</v>
      </c>
      <c r="T64" s="75"/>
      <c r="U64" s="75">
        <v>0</v>
      </c>
      <c r="V64" s="75">
        <f t="shared" si="6"/>
        <v>0</v>
      </c>
      <c r="W64" s="75">
        <f t="shared" si="7"/>
        <v>1086.3030000000001</v>
      </c>
      <c r="X64" s="75">
        <f t="shared" si="7"/>
        <v>286.76824019550003</v>
      </c>
      <c r="Y64" s="75">
        <f t="shared" si="8"/>
        <v>-799.53475980450003</v>
      </c>
      <c r="Z64" s="76">
        <f t="shared" si="15"/>
        <v>5.82</v>
      </c>
      <c r="AA64" s="76">
        <f t="shared" si="15"/>
        <v>4.4750288662814413</v>
      </c>
      <c r="AC64" s="8"/>
    </row>
    <row r="65" spans="1:29" ht="15" customHeight="1" x14ac:dyDescent="0.25">
      <c r="A65" s="4">
        <f t="shared" si="9"/>
        <v>61</v>
      </c>
      <c r="B65" s="85" t="s">
        <v>92</v>
      </c>
      <c r="C65" s="73"/>
      <c r="D65" s="4"/>
      <c r="E65" s="75">
        <v>0</v>
      </c>
      <c r="F65" s="75">
        <v>-6.9479814600000003</v>
      </c>
      <c r="G65" s="75">
        <f t="shared" si="1"/>
        <v>-6.9479814600000003</v>
      </c>
      <c r="H65" s="75">
        <v>0</v>
      </c>
      <c r="I65" s="75">
        <v>0</v>
      </c>
      <c r="J65" s="75">
        <f t="shared" si="2"/>
        <v>0</v>
      </c>
      <c r="K65" s="75">
        <v>0</v>
      </c>
      <c r="L65" s="75">
        <v>-35.847726227999999</v>
      </c>
      <c r="M65" s="75">
        <f t="shared" si="3"/>
        <v>-35.847726227999999</v>
      </c>
      <c r="N65" s="75"/>
      <c r="O65" s="75"/>
      <c r="P65" s="75">
        <f t="shared" si="4"/>
        <v>0</v>
      </c>
      <c r="Q65" s="75"/>
      <c r="R65" s="75"/>
      <c r="S65" s="75">
        <f t="shared" si="5"/>
        <v>0</v>
      </c>
      <c r="T65" s="75"/>
      <c r="U65" s="75"/>
      <c r="V65" s="75">
        <f t="shared" si="6"/>
        <v>0</v>
      </c>
      <c r="W65" s="75">
        <f t="shared" si="7"/>
        <v>0</v>
      </c>
      <c r="X65" s="75">
        <f t="shared" si="7"/>
        <v>-35.847726227999999</v>
      </c>
      <c r="Y65" s="75">
        <f t="shared" si="8"/>
        <v>-35.847726227999999</v>
      </c>
      <c r="Z65" s="76">
        <f t="shared" si="15"/>
        <v>0</v>
      </c>
      <c r="AA65" s="76">
        <f t="shared" si="15"/>
        <v>5.1594447156167282</v>
      </c>
      <c r="AC65" s="8"/>
    </row>
    <row r="66" spans="1:29" ht="15" customHeight="1" x14ac:dyDescent="0.25">
      <c r="A66" s="4">
        <f t="shared" si="9"/>
        <v>62</v>
      </c>
      <c r="B66" s="85" t="s">
        <v>93</v>
      </c>
      <c r="C66" s="73"/>
      <c r="D66" s="4"/>
      <c r="E66" s="75">
        <v>0</v>
      </c>
      <c r="F66" s="75"/>
      <c r="G66" s="75">
        <f t="shared" si="1"/>
        <v>0</v>
      </c>
      <c r="H66" s="75">
        <v>0</v>
      </c>
      <c r="I66" s="75"/>
      <c r="J66" s="75">
        <f t="shared" si="2"/>
        <v>0</v>
      </c>
      <c r="K66" s="75">
        <v>0</v>
      </c>
      <c r="L66" s="75"/>
      <c r="M66" s="75">
        <f t="shared" si="3"/>
        <v>0</v>
      </c>
      <c r="N66" s="75"/>
      <c r="O66" s="75"/>
      <c r="P66" s="75">
        <f t="shared" si="4"/>
        <v>0</v>
      </c>
      <c r="Q66" s="75"/>
      <c r="R66" s="75"/>
      <c r="S66" s="75">
        <f t="shared" si="5"/>
        <v>0</v>
      </c>
      <c r="T66" s="75"/>
      <c r="U66" s="75"/>
      <c r="V66" s="75">
        <f t="shared" si="6"/>
        <v>0</v>
      </c>
      <c r="W66" s="75">
        <f t="shared" si="7"/>
        <v>0</v>
      </c>
      <c r="X66" s="75">
        <f t="shared" si="7"/>
        <v>0</v>
      </c>
      <c r="Y66" s="75">
        <f t="shared" si="8"/>
        <v>0</v>
      </c>
      <c r="Z66" s="76">
        <f t="shared" si="15"/>
        <v>0</v>
      </c>
      <c r="AA66" s="76">
        <f t="shared" si="15"/>
        <v>0</v>
      </c>
      <c r="AC66" s="8"/>
    </row>
    <row r="67" spans="1:29" ht="15" customHeight="1" x14ac:dyDescent="0.25">
      <c r="A67" s="4">
        <f t="shared" si="9"/>
        <v>63</v>
      </c>
      <c r="B67" s="85" t="s">
        <v>94</v>
      </c>
      <c r="C67" s="73"/>
      <c r="D67" s="4"/>
      <c r="E67" s="75">
        <v>0</v>
      </c>
      <c r="F67" s="75"/>
      <c r="G67" s="75">
        <f t="shared" si="1"/>
        <v>0</v>
      </c>
      <c r="H67" s="75">
        <v>0</v>
      </c>
      <c r="I67" s="75"/>
      <c r="J67" s="75">
        <f t="shared" si="2"/>
        <v>0</v>
      </c>
      <c r="K67" s="75">
        <v>0</v>
      </c>
      <c r="L67" s="75"/>
      <c r="M67" s="75">
        <f t="shared" si="3"/>
        <v>0</v>
      </c>
      <c r="N67" s="75"/>
      <c r="O67" s="75"/>
      <c r="P67" s="75">
        <f t="shared" si="4"/>
        <v>0</v>
      </c>
      <c r="Q67" s="75"/>
      <c r="R67" s="75"/>
      <c r="S67" s="75">
        <f t="shared" si="5"/>
        <v>0</v>
      </c>
      <c r="T67" s="75"/>
      <c r="U67" s="75"/>
      <c r="V67" s="75">
        <f t="shared" si="6"/>
        <v>0</v>
      </c>
      <c r="W67" s="75">
        <f t="shared" si="7"/>
        <v>0</v>
      </c>
      <c r="X67" s="75">
        <f t="shared" si="7"/>
        <v>0</v>
      </c>
      <c r="Y67" s="75">
        <f t="shared" si="8"/>
        <v>0</v>
      </c>
      <c r="Z67" s="76">
        <f t="shared" si="15"/>
        <v>0</v>
      </c>
      <c r="AA67" s="76">
        <f t="shared" si="15"/>
        <v>0</v>
      </c>
      <c r="AC67" s="8"/>
    </row>
    <row r="68" spans="1:29" ht="15" customHeight="1" x14ac:dyDescent="0.25">
      <c r="A68" s="4">
        <v>64</v>
      </c>
      <c r="B68" s="91" t="s">
        <v>95</v>
      </c>
      <c r="C68" s="73"/>
      <c r="D68" s="4"/>
      <c r="E68" s="75">
        <v>0</v>
      </c>
      <c r="F68" s="75"/>
      <c r="G68" s="75">
        <f t="shared" si="1"/>
        <v>0</v>
      </c>
      <c r="H68" s="75">
        <v>0</v>
      </c>
      <c r="I68" s="75"/>
      <c r="J68" s="75">
        <f t="shared" si="2"/>
        <v>0</v>
      </c>
      <c r="K68" s="75">
        <v>0</v>
      </c>
      <c r="L68" s="75"/>
      <c r="M68" s="75">
        <f t="shared" si="3"/>
        <v>0</v>
      </c>
      <c r="N68" s="75"/>
      <c r="O68" s="75"/>
      <c r="P68" s="75">
        <f t="shared" si="4"/>
        <v>0</v>
      </c>
      <c r="Q68" s="75"/>
      <c r="R68" s="75"/>
      <c r="S68" s="75">
        <f t="shared" si="5"/>
        <v>0</v>
      </c>
      <c r="T68" s="75"/>
      <c r="U68" s="75"/>
      <c r="V68" s="75">
        <f t="shared" si="6"/>
        <v>0</v>
      </c>
      <c r="W68" s="75">
        <f t="shared" si="7"/>
        <v>0</v>
      </c>
      <c r="X68" s="75">
        <f t="shared" si="7"/>
        <v>0</v>
      </c>
      <c r="Y68" s="75">
        <f t="shared" si="8"/>
        <v>0</v>
      </c>
      <c r="Z68" s="76">
        <f t="shared" si="15"/>
        <v>0</v>
      </c>
      <c r="AA68" s="76">
        <f t="shared" si="15"/>
        <v>0</v>
      </c>
      <c r="AC68" s="8"/>
    </row>
    <row r="69" spans="1:29" ht="15" customHeight="1" x14ac:dyDescent="0.25">
      <c r="A69" s="4">
        <v>65</v>
      </c>
      <c r="B69" s="91" t="s">
        <v>96</v>
      </c>
      <c r="C69" s="73"/>
      <c r="D69" s="4"/>
      <c r="E69" s="75">
        <v>0</v>
      </c>
      <c r="F69" s="75"/>
      <c r="G69" s="75">
        <f t="shared" si="1"/>
        <v>0</v>
      </c>
      <c r="H69" s="75">
        <v>0</v>
      </c>
      <c r="I69" s="75"/>
      <c r="J69" s="75">
        <f t="shared" si="2"/>
        <v>0</v>
      </c>
      <c r="K69" s="75">
        <v>0</v>
      </c>
      <c r="L69" s="75"/>
      <c r="M69" s="75">
        <f t="shared" si="3"/>
        <v>0</v>
      </c>
      <c r="N69" s="75"/>
      <c r="O69" s="75"/>
      <c r="P69" s="75">
        <f t="shared" si="4"/>
        <v>0</v>
      </c>
      <c r="Q69" s="75"/>
      <c r="R69" s="75"/>
      <c r="S69" s="75">
        <f t="shared" si="5"/>
        <v>0</v>
      </c>
      <c r="T69" s="75"/>
      <c r="U69" s="75"/>
      <c r="V69" s="75">
        <f t="shared" si="6"/>
        <v>0</v>
      </c>
      <c r="W69" s="75">
        <f>T69+Q69+N69+K69+H69</f>
        <v>0</v>
      </c>
      <c r="X69" s="75">
        <f>U69+R69+O69+L69+I69</f>
        <v>0</v>
      </c>
      <c r="Y69" s="75">
        <f>X69-W69</f>
        <v>0</v>
      </c>
      <c r="Z69" s="76">
        <f t="shared" si="15"/>
        <v>0</v>
      </c>
      <c r="AA69" s="76">
        <f t="shared" si="15"/>
        <v>0</v>
      </c>
      <c r="AC69" s="8"/>
    </row>
    <row r="70" spans="1:29" ht="15" customHeight="1" x14ac:dyDescent="0.25">
      <c r="A70" s="89">
        <v>66</v>
      </c>
      <c r="B70" s="91" t="s">
        <v>97</v>
      </c>
      <c r="C70" s="73"/>
      <c r="D70" s="4"/>
      <c r="E70" s="75">
        <v>0</v>
      </c>
      <c r="F70" s="75">
        <v>17.477988164999999</v>
      </c>
      <c r="G70" s="75">
        <f t="shared" si="1"/>
        <v>17.477988164999999</v>
      </c>
      <c r="H70" s="75">
        <v>0</v>
      </c>
      <c r="I70" s="75">
        <v>0</v>
      </c>
      <c r="J70" s="75">
        <f t="shared" si="2"/>
        <v>0</v>
      </c>
      <c r="K70" s="75">
        <v>0</v>
      </c>
      <c r="L70" s="75">
        <v>78.399308547897434</v>
      </c>
      <c r="M70" s="75">
        <f t="shared" si="3"/>
        <v>78.399308547897434</v>
      </c>
      <c r="N70" s="75"/>
      <c r="O70" s="75"/>
      <c r="P70" s="75">
        <f t="shared" si="4"/>
        <v>0</v>
      </c>
      <c r="Q70" s="75"/>
      <c r="R70" s="75"/>
      <c r="S70" s="75">
        <f t="shared" si="5"/>
        <v>0</v>
      </c>
      <c r="T70" s="75"/>
      <c r="U70" s="75"/>
      <c r="V70" s="75">
        <f t="shared" si="6"/>
        <v>0</v>
      </c>
      <c r="W70" s="75">
        <f>T70+Q70+N70+K70+H70</f>
        <v>0</v>
      </c>
      <c r="X70" s="75">
        <f>U70+R70+O70+L70+I70</f>
        <v>78.399308547897434</v>
      </c>
      <c r="Y70" s="75">
        <f>X70-W70</f>
        <v>78.399308547897434</v>
      </c>
      <c r="Z70" s="76">
        <f t="shared" si="15"/>
        <v>0</v>
      </c>
      <c r="AA70" s="76">
        <f t="shared" si="15"/>
        <v>4.4856025652250713</v>
      </c>
      <c r="AC70" s="8"/>
    </row>
    <row r="71" spans="1:29" ht="15" customHeight="1" x14ac:dyDescent="0.25">
      <c r="A71" s="77">
        <v>67</v>
      </c>
      <c r="B71" s="92" t="s">
        <v>98</v>
      </c>
      <c r="C71" s="79"/>
      <c r="D71" s="90"/>
      <c r="E71" s="81">
        <f>SUM(E63:E70)</f>
        <v>186.65</v>
      </c>
      <c r="F71" s="81">
        <f t="shared" ref="F71:V71" si="18">SUM(F63:F70)</f>
        <v>65.78010448759801</v>
      </c>
      <c r="G71" s="81">
        <f t="shared" si="18"/>
        <v>-120.869895512402</v>
      </c>
      <c r="H71" s="81">
        <f t="shared" si="18"/>
        <v>0</v>
      </c>
      <c r="I71" s="81">
        <f t="shared" si="18"/>
        <v>0</v>
      </c>
      <c r="J71" s="81">
        <f t="shared" si="18"/>
        <v>0</v>
      </c>
      <c r="K71" s="81">
        <f t="shared" si="18"/>
        <v>1086.3030000000001</v>
      </c>
      <c r="L71" s="81">
        <f t="shared" si="18"/>
        <v>311.32694033639746</v>
      </c>
      <c r="M71" s="81">
        <f t="shared" si="18"/>
        <v>-774.97605966360254</v>
      </c>
      <c r="N71" s="81">
        <f t="shared" si="18"/>
        <v>0</v>
      </c>
      <c r="O71" s="81">
        <f t="shared" si="18"/>
        <v>0</v>
      </c>
      <c r="P71" s="81">
        <f t="shared" si="18"/>
        <v>0</v>
      </c>
      <c r="Q71" s="81">
        <f t="shared" si="18"/>
        <v>0</v>
      </c>
      <c r="R71" s="81">
        <f t="shared" si="18"/>
        <v>0</v>
      </c>
      <c r="S71" s="81">
        <f t="shared" si="18"/>
        <v>0</v>
      </c>
      <c r="T71" s="81">
        <f t="shared" si="18"/>
        <v>0</v>
      </c>
      <c r="U71" s="81">
        <f t="shared" si="18"/>
        <v>0</v>
      </c>
      <c r="V71" s="81">
        <f t="shared" si="18"/>
        <v>0</v>
      </c>
      <c r="W71" s="81">
        <f>SUM(W63:W70)</f>
        <v>1086.3030000000001</v>
      </c>
      <c r="X71" s="81">
        <f>SUM(X63:X70)</f>
        <v>311.32694033639746</v>
      </c>
      <c r="Y71" s="81">
        <f>SUM(Y63:Y70)</f>
        <v>-774.97605966360254</v>
      </c>
      <c r="Z71" s="82">
        <f t="shared" si="15"/>
        <v>5.82</v>
      </c>
      <c r="AA71" s="82">
        <f t="shared" si="15"/>
        <v>4.7328435058216449</v>
      </c>
      <c r="AC71" s="8"/>
    </row>
    <row r="72" spans="1:29" ht="15" customHeight="1" x14ac:dyDescent="0.25">
      <c r="A72" s="4">
        <v>68</v>
      </c>
      <c r="B72" s="91" t="s">
        <v>99</v>
      </c>
      <c r="C72" s="73"/>
      <c r="D72" s="4"/>
      <c r="E72" s="75">
        <v>0</v>
      </c>
      <c r="F72" s="75">
        <v>0</v>
      </c>
      <c r="G72" s="75">
        <f t="shared" si="1"/>
        <v>0</v>
      </c>
      <c r="H72" s="75">
        <v>1166.0166666666667</v>
      </c>
      <c r="I72" s="75">
        <v>1072.6531074450002</v>
      </c>
      <c r="J72" s="75">
        <f t="shared" si="2"/>
        <v>-93.363559221666492</v>
      </c>
      <c r="K72" s="75">
        <v>0</v>
      </c>
      <c r="L72" s="75">
        <v>0</v>
      </c>
      <c r="M72" s="75">
        <f t="shared" si="3"/>
        <v>0</v>
      </c>
      <c r="N72" s="75"/>
      <c r="O72" s="75">
        <v>0</v>
      </c>
      <c r="P72" s="75">
        <f t="shared" si="4"/>
        <v>0</v>
      </c>
      <c r="Q72" s="75"/>
      <c r="R72" s="75">
        <v>0</v>
      </c>
      <c r="S72" s="75">
        <f t="shared" si="5"/>
        <v>0</v>
      </c>
      <c r="T72" s="75"/>
      <c r="U72" s="75">
        <v>5.1345250425000009</v>
      </c>
      <c r="V72" s="75">
        <f t="shared" si="6"/>
        <v>5.1345250425000009</v>
      </c>
      <c r="W72" s="75">
        <f t="shared" si="7"/>
        <v>1166.0166666666667</v>
      </c>
      <c r="X72" s="75">
        <f t="shared" si="7"/>
        <v>1077.7876324875001</v>
      </c>
      <c r="Y72" s="75">
        <f t="shared" si="8"/>
        <v>-88.229034179166547</v>
      </c>
      <c r="Z72" s="76">
        <f t="shared" si="15"/>
        <v>0</v>
      </c>
      <c r="AA72" s="76">
        <f t="shared" si="15"/>
        <v>0</v>
      </c>
      <c r="AC72" s="8"/>
    </row>
    <row r="73" spans="1:29" ht="15" customHeight="1" x14ac:dyDescent="0.25">
      <c r="A73" s="4">
        <f>A72+1</f>
        <v>69</v>
      </c>
      <c r="B73" s="91" t="s">
        <v>100</v>
      </c>
      <c r="C73" s="73"/>
      <c r="D73" s="4"/>
      <c r="E73" s="75">
        <v>0</v>
      </c>
      <c r="F73" s="75">
        <v>0</v>
      </c>
      <c r="G73" s="75">
        <f t="shared" si="1"/>
        <v>0</v>
      </c>
      <c r="H73" s="75">
        <v>40.241666666666667</v>
      </c>
      <c r="I73" s="75">
        <v>23.682013263000002</v>
      </c>
      <c r="J73" s="75">
        <f t="shared" si="2"/>
        <v>-16.559653403666665</v>
      </c>
      <c r="K73" s="75">
        <v>0</v>
      </c>
      <c r="L73" s="75">
        <v>0</v>
      </c>
      <c r="M73" s="75">
        <f t="shared" si="3"/>
        <v>0</v>
      </c>
      <c r="N73" s="75"/>
      <c r="O73" s="75">
        <v>0</v>
      </c>
      <c r="P73" s="75">
        <f t="shared" si="4"/>
        <v>0</v>
      </c>
      <c r="Q73" s="75"/>
      <c r="R73" s="75">
        <v>0</v>
      </c>
      <c r="S73" s="75">
        <f t="shared" si="5"/>
        <v>0</v>
      </c>
      <c r="T73" s="75"/>
      <c r="U73" s="75">
        <v>0</v>
      </c>
      <c r="V73" s="75">
        <f t="shared" si="6"/>
        <v>0</v>
      </c>
      <c r="W73" s="75">
        <f t="shared" si="7"/>
        <v>40.241666666666667</v>
      </c>
      <c r="X73" s="75">
        <f t="shared" si="7"/>
        <v>23.682013263000002</v>
      </c>
      <c r="Y73" s="75">
        <f t="shared" si="8"/>
        <v>-16.559653403666665</v>
      </c>
      <c r="Z73" s="76">
        <f t="shared" si="15"/>
        <v>0</v>
      </c>
      <c r="AA73" s="76">
        <f t="shared" si="15"/>
        <v>0</v>
      </c>
      <c r="AC73" s="8"/>
    </row>
    <row r="74" spans="1:29" ht="15" customHeight="1" x14ac:dyDescent="0.25">
      <c r="A74" s="4">
        <f>A73+1</f>
        <v>70</v>
      </c>
      <c r="B74" s="91" t="s">
        <v>101</v>
      </c>
      <c r="C74" s="73"/>
      <c r="D74" s="4"/>
      <c r="E74" s="75">
        <v>0</v>
      </c>
      <c r="F74" s="75">
        <v>0</v>
      </c>
      <c r="G74" s="75">
        <f t="shared" si="1"/>
        <v>0</v>
      </c>
      <c r="H74" s="75">
        <v>544.125</v>
      </c>
      <c r="I74" s="75">
        <v>373.95032110650004</v>
      </c>
      <c r="J74" s="75">
        <f t="shared" si="2"/>
        <v>-170.17467889349996</v>
      </c>
      <c r="K74" s="75">
        <v>0</v>
      </c>
      <c r="L74" s="75">
        <v>175.235464116</v>
      </c>
      <c r="M74" s="75">
        <f t="shared" si="3"/>
        <v>175.235464116</v>
      </c>
      <c r="N74" s="75"/>
      <c r="O74" s="75">
        <v>0</v>
      </c>
      <c r="P74" s="75">
        <f t="shared" si="4"/>
        <v>0</v>
      </c>
      <c r="Q74" s="75"/>
      <c r="R74" s="75">
        <v>0</v>
      </c>
      <c r="S74" s="75">
        <f t="shared" si="5"/>
        <v>0</v>
      </c>
      <c r="T74" s="75"/>
      <c r="U74" s="75">
        <v>0</v>
      </c>
      <c r="V74" s="75">
        <f t="shared" si="6"/>
        <v>0</v>
      </c>
      <c r="W74" s="75">
        <f t="shared" si="7"/>
        <v>544.125</v>
      </c>
      <c r="X74" s="75">
        <f t="shared" si="7"/>
        <v>549.18578522250004</v>
      </c>
      <c r="Y74" s="75">
        <f t="shared" si="8"/>
        <v>5.0607852225000443</v>
      </c>
      <c r="Z74" s="76">
        <f t="shared" si="15"/>
        <v>0</v>
      </c>
      <c r="AA74" s="76">
        <f t="shared" si="15"/>
        <v>0</v>
      </c>
      <c r="AC74" s="8"/>
    </row>
    <row r="75" spans="1:29" ht="15" customHeight="1" x14ac:dyDescent="0.25">
      <c r="A75" s="89">
        <f>A74+1</f>
        <v>71</v>
      </c>
      <c r="B75" s="91" t="s">
        <v>102</v>
      </c>
      <c r="C75" s="73"/>
      <c r="D75" s="4"/>
      <c r="E75" s="75">
        <v>0</v>
      </c>
      <c r="F75" s="75">
        <v>0</v>
      </c>
      <c r="G75" s="75">
        <f t="shared" si="1"/>
        <v>0</v>
      </c>
      <c r="H75" s="75">
        <v>1.6416666666666666</v>
      </c>
      <c r="I75" s="75">
        <v>1.5999171300000001</v>
      </c>
      <c r="J75" s="75">
        <f t="shared" si="2"/>
        <v>-4.1749536666666476E-2</v>
      </c>
      <c r="K75" s="75">
        <v>0</v>
      </c>
      <c r="L75" s="75">
        <v>0</v>
      </c>
      <c r="M75" s="75">
        <f t="shared" si="3"/>
        <v>0</v>
      </c>
      <c r="N75" s="75"/>
      <c r="O75" s="75">
        <v>0</v>
      </c>
      <c r="P75" s="75">
        <f t="shared" si="4"/>
        <v>0</v>
      </c>
      <c r="Q75" s="75"/>
      <c r="R75" s="75">
        <v>0</v>
      </c>
      <c r="S75" s="75">
        <f t="shared" si="5"/>
        <v>0</v>
      </c>
      <c r="T75" s="75"/>
      <c r="U75" s="75">
        <v>0</v>
      </c>
      <c r="V75" s="75">
        <f t="shared" si="6"/>
        <v>0</v>
      </c>
      <c r="W75" s="75">
        <f t="shared" si="7"/>
        <v>1.6416666666666666</v>
      </c>
      <c r="X75" s="75">
        <f t="shared" si="7"/>
        <v>1.5999171300000001</v>
      </c>
      <c r="Y75" s="75">
        <f t="shared" si="8"/>
        <v>-4.1749536666666476E-2</v>
      </c>
      <c r="Z75" s="76">
        <f t="shared" si="15"/>
        <v>0</v>
      </c>
      <c r="AA75" s="76">
        <f t="shared" si="15"/>
        <v>0</v>
      </c>
      <c r="AC75" s="8"/>
    </row>
    <row r="76" spans="1:29" ht="25.5" x14ac:dyDescent="0.25">
      <c r="A76" s="77">
        <f>A75+1</f>
        <v>72</v>
      </c>
      <c r="B76" s="92" t="s">
        <v>103</v>
      </c>
      <c r="C76" s="79"/>
      <c r="D76" s="90"/>
      <c r="E76" s="81">
        <f>SUM(E72:E75)</f>
        <v>0</v>
      </c>
      <c r="F76" s="81">
        <f t="shared" ref="F76:Y76" si="19">SUM(F72:F75)</f>
        <v>0</v>
      </c>
      <c r="G76" s="81">
        <f t="shared" si="19"/>
        <v>0</v>
      </c>
      <c r="H76" s="81">
        <f t="shared" si="19"/>
        <v>1752.0249999999999</v>
      </c>
      <c r="I76" s="81">
        <f t="shared" si="19"/>
        <v>1471.8853589445002</v>
      </c>
      <c r="J76" s="81">
        <f t="shared" si="19"/>
        <v>-280.13964105549974</v>
      </c>
      <c r="K76" s="81">
        <f t="shared" si="19"/>
        <v>0</v>
      </c>
      <c r="L76" s="81">
        <f t="shared" si="19"/>
        <v>175.235464116</v>
      </c>
      <c r="M76" s="81">
        <f t="shared" si="19"/>
        <v>175.235464116</v>
      </c>
      <c r="N76" s="81">
        <f t="shared" si="19"/>
        <v>0</v>
      </c>
      <c r="O76" s="81">
        <f t="shared" si="19"/>
        <v>0</v>
      </c>
      <c r="P76" s="81">
        <f t="shared" si="19"/>
        <v>0</v>
      </c>
      <c r="Q76" s="81">
        <f t="shared" si="19"/>
        <v>0</v>
      </c>
      <c r="R76" s="81">
        <f t="shared" si="19"/>
        <v>0</v>
      </c>
      <c r="S76" s="81">
        <f t="shared" si="19"/>
        <v>0</v>
      </c>
      <c r="T76" s="81">
        <f t="shared" si="19"/>
        <v>0</v>
      </c>
      <c r="U76" s="81">
        <f t="shared" si="19"/>
        <v>5.1345250425000009</v>
      </c>
      <c r="V76" s="81">
        <f t="shared" si="19"/>
        <v>5.1345250425000009</v>
      </c>
      <c r="W76" s="81">
        <f t="shared" si="19"/>
        <v>1752.0249999999999</v>
      </c>
      <c r="X76" s="81">
        <f t="shared" si="19"/>
        <v>1652.2553481030002</v>
      </c>
      <c r="Y76" s="81">
        <f t="shared" si="19"/>
        <v>-99.769651896999832</v>
      </c>
      <c r="Z76" s="82">
        <f t="shared" si="15"/>
        <v>0</v>
      </c>
      <c r="AA76" s="82">
        <f t="shared" si="15"/>
        <v>0</v>
      </c>
      <c r="AC76" s="8"/>
    </row>
    <row r="77" spans="1:29" ht="12.75" x14ac:dyDescent="0.25">
      <c r="A77" s="77">
        <v>73</v>
      </c>
      <c r="B77" s="93" t="s">
        <v>104</v>
      </c>
      <c r="C77" s="79"/>
      <c r="D77" s="90"/>
      <c r="E77" s="81">
        <f t="shared" ref="E77:Y77" si="20">E12+E23+E45+E49+E56+E62+E71+E76+E51</f>
        <v>2714.67</v>
      </c>
      <c r="F77" s="81">
        <f t="shared" si="20"/>
        <v>2148.2954897081145</v>
      </c>
      <c r="G77" s="81">
        <f t="shared" si="20"/>
        <v>-566.37451029188526</v>
      </c>
      <c r="H77" s="81">
        <f t="shared" si="20"/>
        <v>4808.3166666666657</v>
      </c>
      <c r="I77" s="81">
        <f t="shared" si="20"/>
        <v>4520.8517594145424</v>
      </c>
      <c r="J77" s="81">
        <f t="shared" si="20"/>
        <v>-287.46490725212419</v>
      </c>
      <c r="K77" s="81">
        <f t="shared" si="20"/>
        <v>9827.5586999999996</v>
      </c>
      <c r="L77" s="81">
        <f t="shared" si="20"/>
        <v>7427.3711907052111</v>
      </c>
      <c r="M77" s="81">
        <f t="shared" si="20"/>
        <v>-2400.1875092947898</v>
      </c>
      <c r="N77" s="81">
        <f t="shared" si="20"/>
        <v>0</v>
      </c>
      <c r="O77" s="81">
        <f t="shared" si="20"/>
        <v>0</v>
      </c>
      <c r="P77" s="81">
        <f t="shared" si="20"/>
        <v>0</v>
      </c>
      <c r="Q77" s="81">
        <f t="shared" si="20"/>
        <v>0</v>
      </c>
      <c r="R77" s="81">
        <f t="shared" si="20"/>
        <v>0</v>
      </c>
      <c r="S77" s="81">
        <f t="shared" si="20"/>
        <v>0</v>
      </c>
      <c r="T77" s="81">
        <f t="shared" si="20"/>
        <v>0</v>
      </c>
      <c r="U77" s="81">
        <f t="shared" si="20"/>
        <v>46.556154363623293</v>
      </c>
      <c r="V77" s="81">
        <f t="shared" si="20"/>
        <v>46.556154363623293</v>
      </c>
      <c r="W77" s="81">
        <f t="shared" si="20"/>
        <v>14635.875366666667</v>
      </c>
      <c r="X77" s="81">
        <f t="shared" si="20"/>
        <v>11994.779104483376</v>
      </c>
      <c r="Y77" s="81">
        <f t="shared" si="20"/>
        <v>-2641.0962621832905</v>
      </c>
      <c r="Z77" s="82">
        <f t="shared" si="15"/>
        <v>5.3914012998510561</v>
      </c>
      <c r="AA77" s="82">
        <f t="shared" si="15"/>
        <v>5.5833935145081401</v>
      </c>
      <c r="AC77" s="8"/>
    </row>
    <row r="78" spans="1:29" ht="51" x14ac:dyDescent="0.25">
      <c r="A78" s="89">
        <v>74</v>
      </c>
      <c r="B78" s="94" t="s">
        <v>105</v>
      </c>
      <c r="C78" s="73"/>
      <c r="D78" s="4"/>
      <c r="E78" s="75">
        <v>0</v>
      </c>
      <c r="F78" s="75">
        <v>0</v>
      </c>
      <c r="G78" s="75">
        <f>F78-E78</f>
        <v>0</v>
      </c>
      <c r="H78" s="75">
        <v>0</v>
      </c>
      <c r="I78" s="75">
        <v>306.26023199999997</v>
      </c>
      <c r="J78" s="75">
        <f>I78-H78</f>
        <v>306.26023199999997</v>
      </c>
      <c r="K78" s="75">
        <v>0</v>
      </c>
      <c r="L78" s="75">
        <v>363.67817600000001</v>
      </c>
      <c r="M78" s="75">
        <f>L78-K78</f>
        <v>363.67817600000001</v>
      </c>
      <c r="N78" s="75"/>
      <c r="O78" s="75"/>
      <c r="P78" s="75">
        <f>O78-N78</f>
        <v>0</v>
      </c>
      <c r="Q78" s="75"/>
      <c r="R78" s="75"/>
      <c r="S78" s="75">
        <f>R78-Q78</f>
        <v>0</v>
      </c>
      <c r="T78" s="75"/>
      <c r="U78" s="75"/>
      <c r="V78" s="75">
        <f>U78-T78</f>
        <v>0</v>
      </c>
      <c r="W78" s="75">
        <f>T78+Q78+N78+K78+H78</f>
        <v>0</v>
      </c>
      <c r="X78" s="75">
        <f>U78+R78+O78+L78+I78</f>
        <v>669.93840799999998</v>
      </c>
      <c r="Y78" s="75">
        <f>X78-W78</f>
        <v>669.93840799999998</v>
      </c>
      <c r="Z78" s="76">
        <f t="shared" si="15"/>
        <v>0</v>
      </c>
      <c r="AA78" s="76">
        <f t="shared" si="15"/>
        <v>0</v>
      </c>
      <c r="AC78" s="8"/>
    </row>
    <row r="79" spans="1:29" ht="12.75" x14ac:dyDescent="0.25">
      <c r="A79" s="77">
        <v>75</v>
      </c>
      <c r="B79" s="93" t="s">
        <v>166</v>
      </c>
      <c r="C79" s="79"/>
      <c r="D79" s="90"/>
      <c r="E79" s="81">
        <f t="shared" ref="E79:Y79" si="21">SUM(E77:E78)</f>
        <v>2714.67</v>
      </c>
      <c r="F79" s="81">
        <f t="shared" si="21"/>
        <v>2148.2954897081145</v>
      </c>
      <c r="G79" s="81">
        <f t="shared" si="21"/>
        <v>-566.37451029188526</v>
      </c>
      <c r="H79" s="95">
        <f t="shared" si="21"/>
        <v>4808.3166666666657</v>
      </c>
      <c r="I79" s="81">
        <f t="shared" si="21"/>
        <v>4827.111991414542</v>
      </c>
      <c r="J79" s="81">
        <f t="shared" si="21"/>
        <v>18.795324747875782</v>
      </c>
      <c r="K79" s="81">
        <f t="shared" si="21"/>
        <v>9827.5586999999996</v>
      </c>
      <c r="L79" s="81">
        <f t="shared" si="21"/>
        <v>7791.0493667052115</v>
      </c>
      <c r="M79" s="81">
        <f t="shared" si="21"/>
        <v>-2036.5093332947899</v>
      </c>
      <c r="N79" s="81">
        <f t="shared" si="21"/>
        <v>0</v>
      </c>
      <c r="O79" s="81">
        <f t="shared" si="21"/>
        <v>0</v>
      </c>
      <c r="P79" s="81">
        <f t="shared" si="21"/>
        <v>0</v>
      </c>
      <c r="Q79" s="81">
        <f t="shared" si="21"/>
        <v>0</v>
      </c>
      <c r="R79" s="81">
        <f t="shared" si="21"/>
        <v>0</v>
      </c>
      <c r="S79" s="81">
        <f t="shared" si="21"/>
        <v>0</v>
      </c>
      <c r="T79" s="81">
        <f t="shared" si="21"/>
        <v>0</v>
      </c>
      <c r="U79" s="81">
        <f t="shared" si="21"/>
        <v>46.556154363623293</v>
      </c>
      <c r="V79" s="81">
        <f t="shared" si="21"/>
        <v>46.556154363623293</v>
      </c>
      <c r="W79" s="81">
        <f t="shared" si="21"/>
        <v>14635.875366666667</v>
      </c>
      <c r="X79" s="81">
        <f t="shared" si="21"/>
        <v>12664.717512483376</v>
      </c>
      <c r="Y79" s="81">
        <f t="shared" si="21"/>
        <v>-1971.1578541832905</v>
      </c>
      <c r="Z79" s="82">
        <f t="shared" si="15"/>
        <v>5.3914012998510561</v>
      </c>
      <c r="AA79" s="82">
        <f t="shared" si="15"/>
        <v>5.8952400045322024</v>
      </c>
      <c r="AB79" s="10">
        <f>AA79-Z79</f>
        <v>0.50383870468114633</v>
      </c>
    </row>
    <row r="80" spans="1:29" ht="21" customHeight="1" x14ac:dyDescent="0.25"/>
    <row r="81" spans="13:27" ht="21" customHeight="1" x14ac:dyDescent="0.25">
      <c r="V81" s="8"/>
      <c r="X81" s="11"/>
    </row>
    <row r="82" spans="13:27" ht="21" customHeight="1" x14ac:dyDescent="0.25">
      <c r="M82" s="12">
        <v>1</v>
      </c>
      <c r="N82" s="98" t="s">
        <v>118</v>
      </c>
      <c r="O82" s="98"/>
      <c r="P82" s="98"/>
      <c r="Q82" s="98"/>
      <c r="R82" s="98"/>
      <c r="S82" s="98"/>
      <c r="T82" s="98"/>
      <c r="U82" s="98"/>
      <c r="V82" s="98"/>
      <c r="W82" s="98"/>
      <c r="X82" s="13" t="s">
        <v>119</v>
      </c>
      <c r="Y82" s="14">
        <f>+X79/F79</f>
        <v>5.8952400045322024</v>
      </c>
    </row>
    <row r="83" spans="13:27" ht="21" customHeight="1" x14ac:dyDescent="0.25">
      <c r="M83" s="15">
        <v>2</v>
      </c>
      <c r="N83" s="98" t="s">
        <v>120</v>
      </c>
      <c r="O83" s="98"/>
      <c r="P83" s="98"/>
      <c r="Q83" s="98"/>
      <c r="R83" s="98"/>
      <c r="S83" s="98"/>
      <c r="T83" s="98"/>
      <c r="U83" s="98"/>
      <c r="V83" s="98"/>
      <c r="W83" s="98"/>
      <c r="X83" s="13" t="s">
        <v>119</v>
      </c>
      <c r="Y83" s="14">
        <f>+W79/E79</f>
        <v>5.3914012998510561</v>
      </c>
    </row>
    <row r="84" spans="13:27" ht="21" customHeight="1" x14ac:dyDescent="0.25">
      <c r="M84" s="12">
        <v>3</v>
      </c>
      <c r="N84" s="98" t="s">
        <v>121</v>
      </c>
      <c r="O84" s="98"/>
      <c r="P84" s="98"/>
      <c r="Q84" s="98"/>
      <c r="R84" s="98"/>
      <c r="S84" s="98"/>
      <c r="T84" s="98"/>
      <c r="U84" s="98"/>
      <c r="V84" s="98"/>
      <c r="W84" s="98"/>
      <c r="X84" s="13" t="s">
        <v>119</v>
      </c>
      <c r="Y84" s="16">
        <v>8.9099999999999999E-2</v>
      </c>
    </row>
    <row r="85" spans="13:27" ht="21" customHeight="1" x14ac:dyDescent="0.25">
      <c r="M85" s="15">
        <v>4</v>
      </c>
      <c r="N85" s="98" t="s">
        <v>122</v>
      </c>
      <c r="O85" s="98"/>
      <c r="P85" s="98"/>
      <c r="Q85" s="98"/>
      <c r="R85" s="98"/>
      <c r="S85" s="98"/>
      <c r="T85" s="98"/>
      <c r="U85" s="98"/>
      <c r="V85" s="98"/>
      <c r="W85" s="98"/>
      <c r="X85" s="13" t="s">
        <v>119</v>
      </c>
      <c r="Y85" s="16">
        <v>8.3900000000000002E-2</v>
      </c>
      <c r="AA85" s="10"/>
    </row>
    <row r="86" spans="13:27" ht="15.75" x14ac:dyDescent="0.25">
      <c r="M86" s="12">
        <v>5</v>
      </c>
      <c r="N86" s="98" t="s">
        <v>123</v>
      </c>
      <c r="O86" s="98"/>
      <c r="P86" s="98"/>
      <c r="Q86" s="98"/>
      <c r="R86" s="98"/>
      <c r="S86" s="98"/>
      <c r="T86" s="98"/>
      <c r="U86" s="98"/>
      <c r="V86" s="98"/>
      <c r="W86" s="98"/>
      <c r="X86" s="13" t="s">
        <v>119</v>
      </c>
      <c r="Y86" s="17">
        <f>+MIN(Y84,Y85)*100</f>
        <v>8.39</v>
      </c>
    </row>
    <row r="87" spans="13:27" ht="33.75" customHeight="1" x14ac:dyDescent="0.25">
      <c r="M87" s="18">
        <v>6</v>
      </c>
      <c r="N87" s="99" t="s">
        <v>124</v>
      </c>
      <c r="O87" s="99"/>
      <c r="P87" s="99"/>
      <c r="Q87" s="99"/>
      <c r="R87" s="99"/>
      <c r="S87" s="99"/>
      <c r="T87" s="99"/>
      <c r="U87" s="99"/>
      <c r="V87" s="99"/>
      <c r="W87" s="99"/>
      <c r="X87" s="13" t="s">
        <v>119</v>
      </c>
      <c r="Y87" s="14">
        <f>+(Y82-Y83)/(1-(Y86/100))</f>
        <v>0.54998221229248589</v>
      </c>
    </row>
    <row r="88" spans="13:27" ht="21" customHeight="1" x14ac:dyDescent="0.25">
      <c r="M88" s="12">
        <v>7</v>
      </c>
      <c r="N88" s="98" t="s">
        <v>125</v>
      </c>
      <c r="O88" s="98"/>
      <c r="P88" s="98"/>
      <c r="Q88" s="98"/>
      <c r="R88" s="98"/>
      <c r="S88" s="98"/>
      <c r="T88" s="98"/>
      <c r="U88" s="98"/>
      <c r="V88" s="98"/>
      <c r="W88" s="98"/>
      <c r="X88" s="13" t="s">
        <v>119</v>
      </c>
      <c r="Y88" s="21">
        <v>8.6999999999999994E-2</v>
      </c>
    </row>
    <row r="89" spans="13:27" ht="21" customHeight="1" x14ac:dyDescent="0.25">
      <c r="M89" s="12">
        <v>8</v>
      </c>
      <c r="N89" s="98" t="s">
        <v>126</v>
      </c>
      <c r="O89" s="98"/>
      <c r="P89" s="98"/>
      <c r="Q89" s="98"/>
      <c r="R89" s="98"/>
      <c r="S89" s="98"/>
      <c r="T89" s="98"/>
      <c r="U89" s="98"/>
      <c r="V89" s="98"/>
      <c r="W89" s="98"/>
      <c r="X89" s="13" t="s">
        <v>119</v>
      </c>
      <c r="Y89" s="17">
        <v>1971.2852882549998</v>
      </c>
    </row>
    <row r="90" spans="13:27" ht="21" customHeight="1" x14ac:dyDescent="0.25">
      <c r="M90" s="12">
        <v>9</v>
      </c>
      <c r="N90" s="98" t="s">
        <v>127</v>
      </c>
      <c r="O90" s="98"/>
      <c r="P90" s="98"/>
      <c r="Q90" s="98"/>
      <c r="R90" s="98"/>
      <c r="S90" s="98"/>
      <c r="T90" s="98"/>
      <c r="U90" s="98"/>
      <c r="V90" s="98"/>
      <c r="W90" s="98"/>
      <c r="X90" s="13" t="s">
        <v>119</v>
      </c>
      <c r="Y90" s="17">
        <f>+Y89*Y87</f>
        <v>1084.1718438941157</v>
      </c>
    </row>
    <row r="91" spans="13:27" ht="21" customHeight="1" x14ac:dyDescent="0.25">
      <c r="M91" s="12">
        <v>10</v>
      </c>
      <c r="N91" s="98" t="s">
        <v>128</v>
      </c>
      <c r="O91" s="98"/>
      <c r="P91" s="98"/>
      <c r="Q91" s="98"/>
      <c r="R91" s="98"/>
      <c r="S91" s="98"/>
      <c r="T91" s="98"/>
      <c r="U91" s="98"/>
      <c r="V91" s="98"/>
      <c r="W91" s="98"/>
      <c r="X91" s="13" t="s">
        <v>119</v>
      </c>
      <c r="Y91" s="17">
        <f>+Y79</f>
        <v>-1971.1578541832905</v>
      </c>
    </row>
    <row r="92" spans="13:27" ht="21" customHeight="1" x14ac:dyDescent="0.25">
      <c r="M92" s="12">
        <v>11</v>
      </c>
      <c r="N92" s="98" t="s">
        <v>129</v>
      </c>
      <c r="O92" s="98"/>
      <c r="P92" s="98"/>
      <c r="Q92" s="98"/>
      <c r="R92" s="98"/>
      <c r="S92" s="98"/>
      <c r="T92" s="98"/>
      <c r="U92" s="98"/>
      <c r="V92" s="98"/>
      <c r="W92" s="98"/>
      <c r="X92" s="13" t="s">
        <v>119</v>
      </c>
      <c r="Y92" s="17">
        <f>+F79</f>
        <v>2148.2954897081145</v>
      </c>
    </row>
    <row r="93" spans="13:27" ht="20.100000000000001" customHeight="1" x14ac:dyDescent="0.25">
      <c r="M93" s="12">
        <v>12</v>
      </c>
      <c r="N93" s="98" t="s">
        <v>130</v>
      </c>
      <c r="O93" s="98"/>
      <c r="P93" s="98"/>
      <c r="Q93" s="98"/>
      <c r="R93" s="98"/>
      <c r="S93" s="98"/>
      <c r="T93" s="98"/>
      <c r="U93" s="98"/>
      <c r="V93" s="98"/>
      <c r="W93" s="98"/>
      <c r="X93" s="13" t="s">
        <v>119</v>
      </c>
      <c r="Y93" s="17">
        <f>+Y89/(1-Y88)</f>
        <v>2159.1295599726177</v>
      </c>
    </row>
    <row r="94" spans="13:27" ht="20.100000000000001" customHeight="1" x14ac:dyDescent="0.25">
      <c r="M94" s="12">
        <v>13</v>
      </c>
      <c r="N94" s="98" t="s">
        <v>131</v>
      </c>
      <c r="O94" s="98"/>
      <c r="P94" s="98"/>
      <c r="Q94" s="98"/>
      <c r="R94" s="98"/>
      <c r="S94" s="98"/>
      <c r="T94" s="98"/>
      <c r="U94" s="98"/>
      <c r="V94" s="98"/>
      <c r="W94" s="98"/>
      <c r="X94" s="13" t="s">
        <v>119</v>
      </c>
      <c r="Y94" s="17">
        <f>+Y89/(1-Y85)</f>
        <v>2151.8232597478441</v>
      </c>
    </row>
    <row r="95" spans="13:27" ht="20.100000000000001" customHeight="1" x14ac:dyDescent="0.25">
      <c r="M95" s="12">
        <v>14</v>
      </c>
      <c r="N95" s="98" t="s">
        <v>132</v>
      </c>
      <c r="O95" s="98"/>
      <c r="P95" s="98"/>
      <c r="Q95" s="98"/>
      <c r="R95" s="98"/>
      <c r="S95" s="98"/>
      <c r="T95" s="98"/>
      <c r="U95" s="98"/>
      <c r="V95" s="98"/>
      <c r="W95" s="98"/>
      <c r="X95" s="13" t="s">
        <v>119</v>
      </c>
      <c r="Y95" s="17">
        <f>+MIN(Y93,Y94,Y92)</f>
        <v>2148.2954897081145</v>
      </c>
    </row>
    <row r="96" spans="13:27" ht="20.100000000000001" customHeight="1" x14ac:dyDescent="0.25">
      <c r="M96" s="12">
        <v>15</v>
      </c>
      <c r="N96" s="98" t="s">
        <v>133</v>
      </c>
      <c r="O96" s="98"/>
      <c r="P96" s="98"/>
      <c r="Q96" s="98"/>
      <c r="R96" s="98"/>
      <c r="S96" s="98"/>
      <c r="T96" s="98"/>
      <c r="U96" s="98"/>
      <c r="V96" s="98"/>
      <c r="W96" s="98"/>
      <c r="X96" s="13" t="s">
        <v>119</v>
      </c>
      <c r="Y96" s="17">
        <f>+Y95*Y82</f>
        <v>12664.717512483376</v>
      </c>
    </row>
    <row r="97" spans="13:25" ht="20.100000000000001" customHeight="1" x14ac:dyDescent="0.25">
      <c r="M97" s="12">
        <v>16</v>
      </c>
      <c r="N97" s="98" t="s">
        <v>134</v>
      </c>
      <c r="O97" s="98"/>
      <c r="P97" s="98"/>
      <c r="Q97" s="98"/>
      <c r="R97" s="98"/>
      <c r="S97" s="98"/>
      <c r="T97" s="98"/>
      <c r="U97" s="98"/>
      <c r="V97" s="98"/>
      <c r="W97" s="98"/>
      <c r="X97" s="13" t="s">
        <v>119</v>
      </c>
      <c r="Y97" s="17">
        <f>+Y96-W79</f>
        <v>-1971.1578541832914</v>
      </c>
    </row>
    <row r="98" spans="13:25" ht="20.100000000000001" customHeight="1" x14ac:dyDescent="0.25">
      <c r="M98" s="18">
        <v>17</v>
      </c>
      <c r="N98" s="99" t="s">
        <v>135</v>
      </c>
      <c r="O98" s="99"/>
      <c r="P98" s="99"/>
      <c r="Q98" s="99"/>
      <c r="R98" s="99"/>
      <c r="S98" s="99"/>
      <c r="T98" s="99"/>
      <c r="U98" s="99"/>
      <c r="V98" s="99"/>
      <c r="W98" s="99"/>
      <c r="X98" s="13" t="s">
        <v>119</v>
      </c>
      <c r="Y98" s="14">
        <f>+Y97/Y89</f>
        <v>-0.99993535483044105</v>
      </c>
    </row>
    <row r="99" spans="13:25" ht="20.100000000000001" customHeight="1" x14ac:dyDescent="0.25">
      <c r="M99" s="12">
        <v>18</v>
      </c>
      <c r="N99" s="98" t="s">
        <v>136</v>
      </c>
      <c r="O99" s="98"/>
      <c r="P99" s="98"/>
      <c r="Q99" s="98"/>
      <c r="R99" s="98"/>
      <c r="S99" s="98"/>
      <c r="T99" s="98"/>
      <c r="U99" s="98"/>
      <c r="V99" s="98"/>
      <c r="W99" s="98"/>
      <c r="X99" s="13" t="s">
        <v>119</v>
      </c>
      <c r="Y99" s="14">
        <v>0.4</v>
      </c>
    </row>
  </sheetData>
  <autoFilter ref="B1:B87" xr:uid="{158FEC8E-31DA-4383-8487-E04974789065}"/>
  <mergeCells count="33">
    <mergeCell ref="C16:C18"/>
    <mergeCell ref="C21:C22"/>
    <mergeCell ref="A1:AA1"/>
    <mergeCell ref="A2:A4"/>
    <mergeCell ref="B2:B4"/>
    <mergeCell ref="C2:C4"/>
    <mergeCell ref="D2:D4"/>
    <mergeCell ref="E2:G3"/>
    <mergeCell ref="H2:Y2"/>
    <mergeCell ref="H3:J3"/>
    <mergeCell ref="K3:M3"/>
    <mergeCell ref="N3:P3"/>
    <mergeCell ref="Q3:S3"/>
    <mergeCell ref="T3:V3"/>
    <mergeCell ref="W3:Y3"/>
    <mergeCell ref="N82:W82"/>
    <mergeCell ref="N83:W83"/>
    <mergeCell ref="N84:W84"/>
    <mergeCell ref="N85:W85"/>
    <mergeCell ref="N86:W86"/>
    <mergeCell ref="N87:W87"/>
    <mergeCell ref="N88:W88"/>
    <mergeCell ref="N89:W89"/>
    <mergeCell ref="N90:W90"/>
    <mergeCell ref="N91:W91"/>
    <mergeCell ref="N97:W97"/>
    <mergeCell ref="N98:W98"/>
    <mergeCell ref="N99:W99"/>
    <mergeCell ref="N92:W92"/>
    <mergeCell ref="N93:W93"/>
    <mergeCell ref="N94:W94"/>
    <mergeCell ref="N95:W95"/>
    <mergeCell ref="N96:W96"/>
  </mergeCells>
  <printOptions horizontalCentered="1"/>
  <pageMargins left="0.27559055118110237" right="0.27559055118110237" top="0.19685039370078741" bottom="0.19685039370078741" header="0.19685039370078741" footer="0.19685039370078741"/>
  <pageSetup paperSize="5" scale="5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6B013-FD2E-4168-8A23-C26CD49C35F4}">
  <dimension ref="A1:AC99"/>
  <sheetViews>
    <sheetView showGridLines="0" view="pageBreakPreview" zoomScale="60" zoomScaleNormal="85" workbookViewId="0">
      <pane ySplit="4" topLeftCell="A62" activePane="bottomLeft" state="frozen"/>
      <selection activeCell="V32" sqref="V32"/>
      <selection pane="bottomLeft" activeCell="V32" sqref="V32"/>
    </sheetView>
  </sheetViews>
  <sheetFormatPr defaultRowHeight="12" x14ac:dyDescent="0.25"/>
  <cols>
    <col min="1" max="1" width="6.7109375" style="7" customWidth="1"/>
    <col min="2" max="2" width="26" style="7" customWidth="1"/>
    <col min="3" max="3" width="6.7109375" style="7" customWidth="1"/>
    <col min="4" max="4" width="8" style="7" bestFit="1" customWidth="1"/>
    <col min="5" max="5" width="11.42578125" style="7" customWidth="1"/>
    <col min="6" max="6" width="12.5703125" style="7" customWidth="1"/>
    <col min="7" max="7" width="10.42578125" style="7" customWidth="1"/>
    <col min="8" max="8" width="13" style="7" bestFit="1" customWidth="1"/>
    <col min="9" max="9" width="9.42578125" style="7" customWidth="1"/>
    <col min="10" max="11" width="10.5703125" style="7" customWidth="1"/>
    <col min="12" max="13" width="11.28515625" style="7" customWidth="1"/>
    <col min="14" max="15" width="8" style="7" bestFit="1" customWidth="1"/>
    <col min="16" max="16" width="10.7109375" style="7" customWidth="1"/>
    <col min="17" max="18" width="8" style="7" bestFit="1" customWidth="1"/>
    <col min="19" max="19" width="9.28515625" style="7" customWidth="1"/>
    <col min="20" max="20" width="7.42578125" style="7" customWidth="1"/>
    <col min="21" max="21" width="9.7109375" style="7" customWidth="1"/>
    <col min="22" max="22" width="11.28515625" style="7" customWidth="1"/>
    <col min="23" max="23" width="13.42578125" style="7" customWidth="1"/>
    <col min="24" max="24" width="14.140625" style="7" bestFit="1" customWidth="1"/>
    <col min="25" max="25" width="13.42578125" style="7" customWidth="1"/>
    <col min="26" max="26" width="7.85546875" style="7" customWidth="1"/>
    <col min="27" max="27" width="8" style="7" customWidth="1"/>
    <col min="28" max="30" width="6.7109375" style="7" customWidth="1"/>
    <col min="31" max="256" width="9.140625" style="7"/>
    <col min="257" max="257" width="6.7109375" style="7" customWidth="1"/>
    <col min="258" max="258" width="26" style="7" customWidth="1"/>
    <col min="259" max="260" width="6.7109375" style="7" customWidth="1"/>
    <col min="261" max="261" width="10.42578125" style="7" customWidth="1"/>
    <col min="262" max="262" width="9.42578125" style="7" customWidth="1"/>
    <col min="263" max="263" width="10.42578125" style="7" customWidth="1"/>
    <col min="264" max="264" width="9.42578125" style="7" bestFit="1" customWidth="1"/>
    <col min="265" max="265" width="9.42578125" style="7" customWidth="1"/>
    <col min="266" max="267" width="10.5703125" style="7" customWidth="1"/>
    <col min="268" max="269" width="11.28515625" style="7" customWidth="1"/>
    <col min="270" max="270" width="9.42578125" style="7" customWidth="1"/>
    <col min="271" max="271" width="10" style="7" customWidth="1"/>
    <col min="272" max="272" width="10.7109375" style="7" customWidth="1"/>
    <col min="273" max="273" width="6.7109375" style="7" customWidth="1"/>
    <col min="274" max="274" width="9.140625" style="7"/>
    <col min="275" max="275" width="9.5703125" style="7" customWidth="1"/>
    <col min="276" max="276" width="9" style="7" customWidth="1"/>
    <col min="277" max="277" width="11.140625" style="7" customWidth="1"/>
    <col min="278" max="278" width="11.28515625" style="7" customWidth="1"/>
    <col min="279" max="279" width="10.42578125" style="7" customWidth="1"/>
    <col min="280" max="280" width="11.85546875" style="7" customWidth="1"/>
    <col min="281" max="281" width="11" style="7" customWidth="1"/>
    <col min="282" max="282" width="7.85546875" style="7" customWidth="1"/>
    <col min="283" max="283" width="8" style="7" customWidth="1"/>
    <col min="284" max="286" width="6.7109375" style="7" customWidth="1"/>
    <col min="287" max="512" width="9.140625" style="7"/>
    <col min="513" max="513" width="6.7109375" style="7" customWidth="1"/>
    <col min="514" max="514" width="26" style="7" customWidth="1"/>
    <col min="515" max="516" width="6.7109375" style="7" customWidth="1"/>
    <col min="517" max="517" width="10.42578125" style="7" customWidth="1"/>
    <col min="518" max="518" width="9.42578125" style="7" customWidth="1"/>
    <col min="519" max="519" width="10.42578125" style="7" customWidth="1"/>
    <col min="520" max="520" width="9.42578125" style="7" bestFit="1" customWidth="1"/>
    <col min="521" max="521" width="9.42578125" style="7" customWidth="1"/>
    <col min="522" max="523" width="10.5703125" style="7" customWidth="1"/>
    <col min="524" max="525" width="11.28515625" style="7" customWidth="1"/>
    <col min="526" max="526" width="9.42578125" style="7" customWidth="1"/>
    <col min="527" max="527" width="10" style="7" customWidth="1"/>
    <col min="528" max="528" width="10.7109375" style="7" customWidth="1"/>
    <col min="529" max="529" width="6.7109375" style="7" customWidth="1"/>
    <col min="530" max="530" width="9.140625" style="7"/>
    <col min="531" max="531" width="9.5703125" style="7" customWidth="1"/>
    <col min="532" max="532" width="9" style="7" customWidth="1"/>
    <col min="533" max="533" width="11.140625" style="7" customWidth="1"/>
    <col min="534" max="534" width="11.28515625" style="7" customWidth="1"/>
    <col min="535" max="535" width="10.42578125" style="7" customWidth="1"/>
    <col min="536" max="536" width="11.85546875" style="7" customWidth="1"/>
    <col min="537" max="537" width="11" style="7" customWidth="1"/>
    <col min="538" max="538" width="7.85546875" style="7" customWidth="1"/>
    <col min="539" max="539" width="8" style="7" customWidth="1"/>
    <col min="540" max="542" width="6.7109375" style="7" customWidth="1"/>
    <col min="543" max="768" width="9.140625" style="7"/>
    <col min="769" max="769" width="6.7109375" style="7" customWidth="1"/>
    <col min="770" max="770" width="26" style="7" customWidth="1"/>
    <col min="771" max="772" width="6.7109375" style="7" customWidth="1"/>
    <col min="773" max="773" width="10.42578125" style="7" customWidth="1"/>
    <col min="774" max="774" width="9.42578125" style="7" customWidth="1"/>
    <col min="775" max="775" width="10.42578125" style="7" customWidth="1"/>
    <col min="776" max="776" width="9.42578125" style="7" bestFit="1" customWidth="1"/>
    <col min="777" max="777" width="9.42578125" style="7" customWidth="1"/>
    <col min="778" max="779" width="10.5703125" style="7" customWidth="1"/>
    <col min="780" max="781" width="11.28515625" style="7" customWidth="1"/>
    <col min="782" max="782" width="9.42578125" style="7" customWidth="1"/>
    <col min="783" max="783" width="10" style="7" customWidth="1"/>
    <col min="784" max="784" width="10.7109375" style="7" customWidth="1"/>
    <col min="785" max="785" width="6.7109375" style="7" customWidth="1"/>
    <col min="786" max="786" width="9.140625" style="7"/>
    <col min="787" max="787" width="9.5703125" style="7" customWidth="1"/>
    <col min="788" max="788" width="9" style="7" customWidth="1"/>
    <col min="789" max="789" width="11.140625" style="7" customWidth="1"/>
    <col min="790" max="790" width="11.28515625" style="7" customWidth="1"/>
    <col min="791" max="791" width="10.42578125" style="7" customWidth="1"/>
    <col min="792" max="792" width="11.85546875" style="7" customWidth="1"/>
    <col min="793" max="793" width="11" style="7" customWidth="1"/>
    <col min="794" max="794" width="7.85546875" style="7" customWidth="1"/>
    <col min="795" max="795" width="8" style="7" customWidth="1"/>
    <col min="796" max="798" width="6.7109375" style="7" customWidth="1"/>
    <col min="799" max="1024" width="9.140625" style="7"/>
    <col min="1025" max="1025" width="6.7109375" style="7" customWidth="1"/>
    <col min="1026" max="1026" width="26" style="7" customWidth="1"/>
    <col min="1027" max="1028" width="6.7109375" style="7" customWidth="1"/>
    <col min="1029" max="1029" width="10.42578125" style="7" customWidth="1"/>
    <col min="1030" max="1030" width="9.42578125" style="7" customWidth="1"/>
    <col min="1031" max="1031" width="10.42578125" style="7" customWidth="1"/>
    <col min="1032" max="1032" width="9.42578125" style="7" bestFit="1" customWidth="1"/>
    <col min="1033" max="1033" width="9.42578125" style="7" customWidth="1"/>
    <col min="1034" max="1035" width="10.5703125" style="7" customWidth="1"/>
    <col min="1036" max="1037" width="11.28515625" style="7" customWidth="1"/>
    <col min="1038" max="1038" width="9.42578125" style="7" customWidth="1"/>
    <col min="1039" max="1039" width="10" style="7" customWidth="1"/>
    <col min="1040" max="1040" width="10.7109375" style="7" customWidth="1"/>
    <col min="1041" max="1041" width="6.7109375" style="7" customWidth="1"/>
    <col min="1042" max="1042" width="9.140625" style="7"/>
    <col min="1043" max="1043" width="9.5703125" style="7" customWidth="1"/>
    <col min="1044" max="1044" width="9" style="7" customWidth="1"/>
    <col min="1045" max="1045" width="11.140625" style="7" customWidth="1"/>
    <col min="1046" max="1046" width="11.28515625" style="7" customWidth="1"/>
    <col min="1047" max="1047" width="10.42578125" style="7" customWidth="1"/>
    <col min="1048" max="1048" width="11.85546875" style="7" customWidth="1"/>
    <col min="1049" max="1049" width="11" style="7" customWidth="1"/>
    <col min="1050" max="1050" width="7.85546875" style="7" customWidth="1"/>
    <col min="1051" max="1051" width="8" style="7" customWidth="1"/>
    <col min="1052" max="1054" width="6.7109375" style="7" customWidth="1"/>
    <col min="1055" max="1280" width="9.140625" style="7"/>
    <col min="1281" max="1281" width="6.7109375" style="7" customWidth="1"/>
    <col min="1282" max="1282" width="26" style="7" customWidth="1"/>
    <col min="1283" max="1284" width="6.7109375" style="7" customWidth="1"/>
    <col min="1285" max="1285" width="10.42578125" style="7" customWidth="1"/>
    <col min="1286" max="1286" width="9.42578125" style="7" customWidth="1"/>
    <col min="1287" max="1287" width="10.42578125" style="7" customWidth="1"/>
    <col min="1288" max="1288" width="9.42578125" style="7" bestFit="1" customWidth="1"/>
    <col min="1289" max="1289" width="9.42578125" style="7" customWidth="1"/>
    <col min="1290" max="1291" width="10.5703125" style="7" customWidth="1"/>
    <col min="1292" max="1293" width="11.28515625" style="7" customWidth="1"/>
    <col min="1294" max="1294" width="9.42578125" style="7" customWidth="1"/>
    <col min="1295" max="1295" width="10" style="7" customWidth="1"/>
    <col min="1296" max="1296" width="10.7109375" style="7" customWidth="1"/>
    <col min="1297" max="1297" width="6.7109375" style="7" customWidth="1"/>
    <col min="1298" max="1298" width="9.140625" style="7"/>
    <col min="1299" max="1299" width="9.5703125" style="7" customWidth="1"/>
    <col min="1300" max="1300" width="9" style="7" customWidth="1"/>
    <col min="1301" max="1301" width="11.140625" style="7" customWidth="1"/>
    <col min="1302" max="1302" width="11.28515625" style="7" customWidth="1"/>
    <col min="1303" max="1303" width="10.42578125" style="7" customWidth="1"/>
    <col min="1304" max="1304" width="11.85546875" style="7" customWidth="1"/>
    <col min="1305" max="1305" width="11" style="7" customWidth="1"/>
    <col min="1306" max="1306" width="7.85546875" style="7" customWidth="1"/>
    <col min="1307" max="1307" width="8" style="7" customWidth="1"/>
    <col min="1308" max="1310" width="6.7109375" style="7" customWidth="1"/>
    <col min="1311" max="1536" width="9.140625" style="7"/>
    <col min="1537" max="1537" width="6.7109375" style="7" customWidth="1"/>
    <col min="1538" max="1538" width="26" style="7" customWidth="1"/>
    <col min="1539" max="1540" width="6.7109375" style="7" customWidth="1"/>
    <col min="1541" max="1541" width="10.42578125" style="7" customWidth="1"/>
    <col min="1542" max="1542" width="9.42578125" style="7" customWidth="1"/>
    <col min="1543" max="1543" width="10.42578125" style="7" customWidth="1"/>
    <col min="1544" max="1544" width="9.42578125" style="7" bestFit="1" customWidth="1"/>
    <col min="1545" max="1545" width="9.42578125" style="7" customWidth="1"/>
    <col min="1546" max="1547" width="10.5703125" style="7" customWidth="1"/>
    <col min="1548" max="1549" width="11.28515625" style="7" customWidth="1"/>
    <col min="1550" max="1550" width="9.42578125" style="7" customWidth="1"/>
    <col min="1551" max="1551" width="10" style="7" customWidth="1"/>
    <col min="1552" max="1552" width="10.7109375" style="7" customWidth="1"/>
    <col min="1553" max="1553" width="6.7109375" style="7" customWidth="1"/>
    <col min="1554" max="1554" width="9.140625" style="7"/>
    <col min="1555" max="1555" width="9.5703125" style="7" customWidth="1"/>
    <col min="1556" max="1556" width="9" style="7" customWidth="1"/>
    <col min="1557" max="1557" width="11.140625" style="7" customWidth="1"/>
    <col min="1558" max="1558" width="11.28515625" style="7" customWidth="1"/>
    <col min="1559" max="1559" width="10.42578125" style="7" customWidth="1"/>
    <col min="1560" max="1560" width="11.85546875" style="7" customWidth="1"/>
    <col min="1561" max="1561" width="11" style="7" customWidth="1"/>
    <col min="1562" max="1562" width="7.85546875" style="7" customWidth="1"/>
    <col min="1563" max="1563" width="8" style="7" customWidth="1"/>
    <col min="1564" max="1566" width="6.7109375" style="7" customWidth="1"/>
    <col min="1567" max="1792" width="9.140625" style="7"/>
    <col min="1793" max="1793" width="6.7109375" style="7" customWidth="1"/>
    <col min="1794" max="1794" width="26" style="7" customWidth="1"/>
    <col min="1795" max="1796" width="6.7109375" style="7" customWidth="1"/>
    <col min="1797" max="1797" width="10.42578125" style="7" customWidth="1"/>
    <col min="1798" max="1798" width="9.42578125" style="7" customWidth="1"/>
    <col min="1799" max="1799" width="10.42578125" style="7" customWidth="1"/>
    <col min="1800" max="1800" width="9.42578125" style="7" bestFit="1" customWidth="1"/>
    <col min="1801" max="1801" width="9.42578125" style="7" customWidth="1"/>
    <col min="1802" max="1803" width="10.5703125" style="7" customWidth="1"/>
    <col min="1804" max="1805" width="11.28515625" style="7" customWidth="1"/>
    <col min="1806" max="1806" width="9.42578125" style="7" customWidth="1"/>
    <col min="1807" max="1807" width="10" style="7" customWidth="1"/>
    <col min="1808" max="1808" width="10.7109375" style="7" customWidth="1"/>
    <col min="1809" max="1809" width="6.7109375" style="7" customWidth="1"/>
    <col min="1810" max="1810" width="9.140625" style="7"/>
    <col min="1811" max="1811" width="9.5703125" style="7" customWidth="1"/>
    <col min="1812" max="1812" width="9" style="7" customWidth="1"/>
    <col min="1813" max="1813" width="11.140625" style="7" customWidth="1"/>
    <col min="1814" max="1814" width="11.28515625" style="7" customWidth="1"/>
    <col min="1815" max="1815" width="10.42578125" style="7" customWidth="1"/>
    <col min="1816" max="1816" width="11.85546875" style="7" customWidth="1"/>
    <col min="1817" max="1817" width="11" style="7" customWidth="1"/>
    <col min="1818" max="1818" width="7.85546875" style="7" customWidth="1"/>
    <col min="1819" max="1819" width="8" style="7" customWidth="1"/>
    <col min="1820" max="1822" width="6.7109375" style="7" customWidth="1"/>
    <col min="1823" max="2048" width="9.140625" style="7"/>
    <col min="2049" max="2049" width="6.7109375" style="7" customWidth="1"/>
    <col min="2050" max="2050" width="26" style="7" customWidth="1"/>
    <col min="2051" max="2052" width="6.7109375" style="7" customWidth="1"/>
    <col min="2053" max="2053" width="10.42578125" style="7" customWidth="1"/>
    <col min="2054" max="2054" width="9.42578125" style="7" customWidth="1"/>
    <col min="2055" max="2055" width="10.42578125" style="7" customWidth="1"/>
    <col min="2056" max="2056" width="9.42578125" style="7" bestFit="1" customWidth="1"/>
    <col min="2057" max="2057" width="9.42578125" style="7" customWidth="1"/>
    <col min="2058" max="2059" width="10.5703125" style="7" customWidth="1"/>
    <col min="2060" max="2061" width="11.28515625" style="7" customWidth="1"/>
    <col min="2062" max="2062" width="9.42578125" style="7" customWidth="1"/>
    <col min="2063" max="2063" width="10" style="7" customWidth="1"/>
    <col min="2064" max="2064" width="10.7109375" style="7" customWidth="1"/>
    <col min="2065" max="2065" width="6.7109375" style="7" customWidth="1"/>
    <col min="2066" max="2066" width="9.140625" style="7"/>
    <col min="2067" max="2067" width="9.5703125" style="7" customWidth="1"/>
    <col min="2068" max="2068" width="9" style="7" customWidth="1"/>
    <col min="2069" max="2069" width="11.140625" style="7" customWidth="1"/>
    <col min="2070" max="2070" width="11.28515625" style="7" customWidth="1"/>
    <col min="2071" max="2071" width="10.42578125" style="7" customWidth="1"/>
    <col min="2072" max="2072" width="11.85546875" style="7" customWidth="1"/>
    <col min="2073" max="2073" width="11" style="7" customWidth="1"/>
    <col min="2074" max="2074" width="7.85546875" style="7" customWidth="1"/>
    <col min="2075" max="2075" width="8" style="7" customWidth="1"/>
    <col min="2076" max="2078" width="6.7109375" style="7" customWidth="1"/>
    <col min="2079" max="2304" width="9.140625" style="7"/>
    <col min="2305" max="2305" width="6.7109375" style="7" customWidth="1"/>
    <col min="2306" max="2306" width="26" style="7" customWidth="1"/>
    <col min="2307" max="2308" width="6.7109375" style="7" customWidth="1"/>
    <col min="2309" max="2309" width="10.42578125" style="7" customWidth="1"/>
    <col min="2310" max="2310" width="9.42578125" style="7" customWidth="1"/>
    <col min="2311" max="2311" width="10.42578125" style="7" customWidth="1"/>
    <col min="2312" max="2312" width="9.42578125" style="7" bestFit="1" customWidth="1"/>
    <col min="2313" max="2313" width="9.42578125" style="7" customWidth="1"/>
    <col min="2314" max="2315" width="10.5703125" style="7" customWidth="1"/>
    <col min="2316" max="2317" width="11.28515625" style="7" customWidth="1"/>
    <col min="2318" max="2318" width="9.42578125" style="7" customWidth="1"/>
    <col min="2319" max="2319" width="10" style="7" customWidth="1"/>
    <col min="2320" max="2320" width="10.7109375" style="7" customWidth="1"/>
    <col min="2321" max="2321" width="6.7109375" style="7" customWidth="1"/>
    <col min="2322" max="2322" width="9.140625" style="7"/>
    <col min="2323" max="2323" width="9.5703125" style="7" customWidth="1"/>
    <col min="2324" max="2324" width="9" style="7" customWidth="1"/>
    <col min="2325" max="2325" width="11.140625" style="7" customWidth="1"/>
    <col min="2326" max="2326" width="11.28515625" style="7" customWidth="1"/>
    <col min="2327" max="2327" width="10.42578125" style="7" customWidth="1"/>
    <col min="2328" max="2328" width="11.85546875" style="7" customWidth="1"/>
    <col min="2329" max="2329" width="11" style="7" customWidth="1"/>
    <col min="2330" max="2330" width="7.85546875" style="7" customWidth="1"/>
    <col min="2331" max="2331" width="8" style="7" customWidth="1"/>
    <col min="2332" max="2334" width="6.7109375" style="7" customWidth="1"/>
    <col min="2335" max="2560" width="9.140625" style="7"/>
    <col min="2561" max="2561" width="6.7109375" style="7" customWidth="1"/>
    <col min="2562" max="2562" width="26" style="7" customWidth="1"/>
    <col min="2563" max="2564" width="6.7109375" style="7" customWidth="1"/>
    <col min="2565" max="2565" width="10.42578125" style="7" customWidth="1"/>
    <col min="2566" max="2566" width="9.42578125" style="7" customWidth="1"/>
    <col min="2567" max="2567" width="10.42578125" style="7" customWidth="1"/>
    <col min="2568" max="2568" width="9.42578125" style="7" bestFit="1" customWidth="1"/>
    <col min="2569" max="2569" width="9.42578125" style="7" customWidth="1"/>
    <col min="2570" max="2571" width="10.5703125" style="7" customWidth="1"/>
    <col min="2572" max="2573" width="11.28515625" style="7" customWidth="1"/>
    <col min="2574" max="2574" width="9.42578125" style="7" customWidth="1"/>
    <col min="2575" max="2575" width="10" style="7" customWidth="1"/>
    <col min="2576" max="2576" width="10.7109375" style="7" customWidth="1"/>
    <col min="2577" max="2577" width="6.7109375" style="7" customWidth="1"/>
    <col min="2578" max="2578" width="9.140625" style="7"/>
    <col min="2579" max="2579" width="9.5703125" style="7" customWidth="1"/>
    <col min="2580" max="2580" width="9" style="7" customWidth="1"/>
    <col min="2581" max="2581" width="11.140625" style="7" customWidth="1"/>
    <col min="2582" max="2582" width="11.28515625" style="7" customWidth="1"/>
    <col min="2583" max="2583" width="10.42578125" style="7" customWidth="1"/>
    <col min="2584" max="2584" width="11.85546875" style="7" customWidth="1"/>
    <col min="2585" max="2585" width="11" style="7" customWidth="1"/>
    <col min="2586" max="2586" width="7.85546875" style="7" customWidth="1"/>
    <col min="2587" max="2587" width="8" style="7" customWidth="1"/>
    <col min="2588" max="2590" width="6.7109375" style="7" customWidth="1"/>
    <col min="2591" max="2816" width="9.140625" style="7"/>
    <col min="2817" max="2817" width="6.7109375" style="7" customWidth="1"/>
    <col min="2818" max="2818" width="26" style="7" customWidth="1"/>
    <col min="2819" max="2820" width="6.7109375" style="7" customWidth="1"/>
    <col min="2821" max="2821" width="10.42578125" style="7" customWidth="1"/>
    <col min="2822" max="2822" width="9.42578125" style="7" customWidth="1"/>
    <col min="2823" max="2823" width="10.42578125" style="7" customWidth="1"/>
    <col min="2824" max="2824" width="9.42578125" style="7" bestFit="1" customWidth="1"/>
    <col min="2825" max="2825" width="9.42578125" style="7" customWidth="1"/>
    <col min="2826" max="2827" width="10.5703125" style="7" customWidth="1"/>
    <col min="2828" max="2829" width="11.28515625" style="7" customWidth="1"/>
    <col min="2830" max="2830" width="9.42578125" style="7" customWidth="1"/>
    <col min="2831" max="2831" width="10" style="7" customWidth="1"/>
    <col min="2832" max="2832" width="10.7109375" style="7" customWidth="1"/>
    <col min="2833" max="2833" width="6.7109375" style="7" customWidth="1"/>
    <col min="2834" max="2834" width="9.140625" style="7"/>
    <col min="2835" max="2835" width="9.5703125" style="7" customWidth="1"/>
    <col min="2836" max="2836" width="9" style="7" customWidth="1"/>
    <col min="2837" max="2837" width="11.140625" style="7" customWidth="1"/>
    <col min="2838" max="2838" width="11.28515625" style="7" customWidth="1"/>
    <col min="2839" max="2839" width="10.42578125" style="7" customWidth="1"/>
    <col min="2840" max="2840" width="11.85546875" style="7" customWidth="1"/>
    <col min="2841" max="2841" width="11" style="7" customWidth="1"/>
    <col min="2842" max="2842" width="7.85546875" style="7" customWidth="1"/>
    <col min="2843" max="2843" width="8" style="7" customWidth="1"/>
    <col min="2844" max="2846" width="6.7109375" style="7" customWidth="1"/>
    <col min="2847" max="3072" width="9.140625" style="7"/>
    <col min="3073" max="3073" width="6.7109375" style="7" customWidth="1"/>
    <col min="3074" max="3074" width="26" style="7" customWidth="1"/>
    <col min="3075" max="3076" width="6.7109375" style="7" customWidth="1"/>
    <col min="3077" max="3077" width="10.42578125" style="7" customWidth="1"/>
    <col min="3078" max="3078" width="9.42578125" style="7" customWidth="1"/>
    <col min="3079" max="3079" width="10.42578125" style="7" customWidth="1"/>
    <col min="3080" max="3080" width="9.42578125" style="7" bestFit="1" customWidth="1"/>
    <col min="3081" max="3081" width="9.42578125" style="7" customWidth="1"/>
    <col min="3082" max="3083" width="10.5703125" style="7" customWidth="1"/>
    <col min="3084" max="3085" width="11.28515625" style="7" customWidth="1"/>
    <col min="3086" max="3086" width="9.42578125" style="7" customWidth="1"/>
    <col min="3087" max="3087" width="10" style="7" customWidth="1"/>
    <col min="3088" max="3088" width="10.7109375" style="7" customWidth="1"/>
    <col min="3089" max="3089" width="6.7109375" style="7" customWidth="1"/>
    <col min="3090" max="3090" width="9.140625" style="7"/>
    <col min="3091" max="3091" width="9.5703125" style="7" customWidth="1"/>
    <col min="3092" max="3092" width="9" style="7" customWidth="1"/>
    <col min="3093" max="3093" width="11.140625" style="7" customWidth="1"/>
    <col min="3094" max="3094" width="11.28515625" style="7" customWidth="1"/>
    <col min="3095" max="3095" width="10.42578125" style="7" customWidth="1"/>
    <col min="3096" max="3096" width="11.85546875" style="7" customWidth="1"/>
    <col min="3097" max="3097" width="11" style="7" customWidth="1"/>
    <col min="3098" max="3098" width="7.85546875" style="7" customWidth="1"/>
    <col min="3099" max="3099" width="8" style="7" customWidth="1"/>
    <col min="3100" max="3102" width="6.7109375" style="7" customWidth="1"/>
    <col min="3103" max="3328" width="9.140625" style="7"/>
    <col min="3329" max="3329" width="6.7109375" style="7" customWidth="1"/>
    <col min="3330" max="3330" width="26" style="7" customWidth="1"/>
    <col min="3331" max="3332" width="6.7109375" style="7" customWidth="1"/>
    <col min="3333" max="3333" width="10.42578125" style="7" customWidth="1"/>
    <col min="3334" max="3334" width="9.42578125" style="7" customWidth="1"/>
    <col min="3335" max="3335" width="10.42578125" style="7" customWidth="1"/>
    <col min="3336" max="3336" width="9.42578125" style="7" bestFit="1" customWidth="1"/>
    <col min="3337" max="3337" width="9.42578125" style="7" customWidth="1"/>
    <col min="3338" max="3339" width="10.5703125" style="7" customWidth="1"/>
    <col min="3340" max="3341" width="11.28515625" style="7" customWidth="1"/>
    <col min="3342" max="3342" width="9.42578125" style="7" customWidth="1"/>
    <col min="3343" max="3343" width="10" style="7" customWidth="1"/>
    <col min="3344" max="3344" width="10.7109375" style="7" customWidth="1"/>
    <col min="3345" max="3345" width="6.7109375" style="7" customWidth="1"/>
    <col min="3346" max="3346" width="9.140625" style="7"/>
    <col min="3347" max="3347" width="9.5703125" style="7" customWidth="1"/>
    <col min="3348" max="3348" width="9" style="7" customWidth="1"/>
    <col min="3349" max="3349" width="11.140625" style="7" customWidth="1"/>
    <col min="3350" max="3350" width="11.28515625" style="7" customWidth="1"/>
    <col min="3351" max="3351" width="10.42578125" style="7" customWidth="1"/>
    <col min="3352" max="3352" width="11.85546875" style="7" customWidth="1"/>
    <col min="3353" max="3353" width="11" style="7" customWidth="1"/>
    <col min="3354" max="3354" width="7.85546875" style="7" customWidth="1"/>
    <col min="3355" max="3355" width="8" style="7" customWidth="1"/>
    <col min="3356" max="3358" width="6.7109375" style="7" customWidth="1"/>
    <col min="3359" max="3584" width="9.140625" style="7"/>
    <col min="3585" max="3585" width="6.7109375" style="7" customWidth="1"/>
    <col min="3586" max="3586" width="26" style="7" customWidth="1"/>
    <col min="3587" max="3588" width="6.7109375" style="7" customWidth="1"/>
    <col min="3589" max="3589" width="10.42578125" style="7" customWidth="1"/>
    <col min="3590" max="3590" width="9.42578125" style="7" customWidth="1"/>
    <col min="3591" max="3591" width="10.42578125" style="7" customWidth="1"/>
    <col min="3592" max="3592" width="9.42578125" style="7" bestFit="1" customWidth="1"/>
    <col min="3593" max="3593" width="9.42578125" style="7" customWidth="1"/>
    <col min="3594" max="3595" width="10.5703125" style="7" customWidth="1"/>
    <col min="3596" max="3597" width="11.28515625" style="7" customWidth="1"/>
    <col min="3598" max="3598" width="9.42578125" style="7" customWidth="1"/>
    <col min="3599" max="3599" width="10" style="7" customWidth="1"/>
    <col min="3600" max="3600" width="10.7109375" style="7" customWidth="1"/>
    <col min="3601" max="3601" width="6.7109375" style="7" customWidth="1"/>
    <col min="3602" max="3602" width="9.140625" style="7"/>
    <col min="3603" max="3603" width="9.5703125" style="7" customWidth="1"/>
    <col min="3604" max="3604" width="9" style="7" customWidth="1"/>
    <col min="3605" max="3605" width="11.140625" style="7" customWidth="1"/>
    <col min="3606" max="3606" width="11.28515625" style="7" customWidth="1"/>
    <col min="3607" max="3607" width="10.42578125" style="7" customWidth="1"/>
    <col min="3608" max="3608" width="11.85546875" style="7" customWidth="1"/>
    <col min="3609" max="3609" width="11" style="7" customWidth="1"/>
    <col min="3610" max="3610" width="7.85546875" style="7" customWidth="1"/>
    <col min="3611" max="3611" width="8" style="7" customWidth="1"/>
    <col min="3612" max="3614" width="6.7109375" style="7" customWidth="1"/>
    <col min="3615" max="3840" width="9.140625" style="7"/>
    <col min="3841" max="3841" width="6.7109375" style="7" customWidth="1"/>
    <col min="3842" max="3842" width="26" style="7" customWidth="1"/>
    <col min="3843" max="3844" width="6.7109375" style="7" customWidth="1"/>
    <col min="3845" max="3845" width="10.42578125" style="7" customWidth="1"/>
    <col min="3846" max="3846" width="9.42578125" style="7" customWidth="1"/>
    <col min="3847" max="3847" width="10.42578125" style="7" customWidth="1"/>
    <col min="3848" max="3848" width="9.42578125" style="7" bestFit="1" customWidth="1"/>
    <col min="3849" max="3849" width="9.42578125" style="7" customWidth="1"/>
    <col min="3850" max="3851" width="10.5703125" style="7" customWidth="1"/>
    <col min="3852" max="3853" width="11.28515625" style="7" customWidth="1"/>
    <col min="3854" max="3854" width="9.42578125" style="7" customWidth="1"/>
    <col min="3855" max="3855" width="10" style="7" customWidth="1"/>
    <col min="3856" max="3856" width="10.7109375" style="7" customWidth="1"/>
    <col min="3857" max="3857" width="6.7109375" style="7" customWidth="1"/>
    <col min="3858" max="3858" width="9.140625" style="7"/>
    <col min="3859" max="3859" width="9.5703125" style="7" customWidth="1"/>
    <col min="3860" max="3860" width="9" style="7" customWidth="1"/>
    <col min="3861" max="3861" width="11.140625" style="7" customWidth="1"/>
    <col min="3862" max="3862" width="11.28515625" style="7" customWidth="1"/>
    <col min="3863" max="3863" width="10.42578125" style="7" customWidth="1"/>
    <col min="3864" max="3864" width="11.85546875" style="7" customWidth="1"/>
    <col min="3865" max="3865" width="11" style="7" customWidth="1"/>
    <col min="3866" max="3866" width="7.85546875" style="7" customWidth="1"/>
    <col min="3867" max="3867" width="8" style="7" customWidth="1"/>
    <col min="3868" max="3870" width="6.7109375" style="7" customWidth="1"/>
    <col min="3871" max="4096" width="9.140625" style="7"/>
    <col min="4097" max="4097" width="6.7109375" style="7" customWidth="1"/>
    <col min="4098" max="4098" width="26" style="7" customWidth="1"/>
    <col min="4099" max="4100" width="6.7109375" style="7" customWidth="1"/>
    <col min="4101" max="4101" width="10.42578125" style="7" customWidth="1"/>
    <col min="4102" max="4102" width="9.42578125" style="7" customWidth="1"/>
    <col min="4103" max="4103" width="10.42578125" style="7" customWidth="1"/>
    <col min="4104" max="4104" width="9.42578125" style="7" bestFit="1" customWidth="1"/>
    <col min="4105" max="4105" width="9.42578125" style="7" customWidth="1"/>
    <col min="4106" max="4107" width="10.5703125" style="7" customWidth="1"/>
    <col min="4108" max="4109" width="11.28515625" style="7" customWidth="1"/>
    <col min="4110" max="4110" width="9.42578125" style="7" customWidth="1"/>
    <col min="4111" max="4111" width="10" style="7" customWidth="1"/>
    <col min="4112" max="4112" width="10.7109375" style="7" customWidth="1"/>
    <col min="4113" max="4113" width="6.7109375" style="7" customWidth="1"/>
    <col min="4114" max="4114" width="9.140625" style="7"/>
    <col min="4115" max="4115" width="9.5703125" style="7" customWidth="1"/>
    <col min="4116" max="4116" width="9" style="7" customWidth="1"/>
    <col min="4117" max="4117" width="11.140625" style="7" customWidth="1"/>
    <col min="4118" max="4118" width="11.28515625" style="7" customWidth="1"/>
    <col min="4119" max="4119" width="10.42578125" style="7" customWidth="1"/>
    <col min="4120" max="4120" width="11.85546875" style="7" customWidth="1"/>
    <col min="4121" max="4121" width="11" style="7" customWidth="1"/>
    <col min="4122" max="4122" width="7.85546875" style="7" customWidth="1"/>
    <col min="4123" max="4123" width="8" style="7" customWidth="1"/>
    <col min="4124" max="4126" width="6.7109375" style="7" customWidth="1"/>
    <col min="4127" max="4352" width="9.140625" style="7"/>
    <col min="4353" max="4353" width="6.7109375" style="7" customWidth="1"/>
    <col min="4354" max="4354" width="26" style="7" customWidth="1"/>
    <col min="4355" max="4356" width="6.7109375" style="7" customWidth="1"/>
    <col min="4357" max="4357" width="10.42578125" style="7" customWidth="1"/>
    <col min="4358" max="4358" width="9.42578125" style="7" customWidth="1"/>
    <col min="4359" max="4359" width="10.42578125" style="7" customWidth="1"/>
    <col min="4360" max="4360" width="9.42578125" style="7" bestFit="1" customWidth="1"/>
    <col min="4361" max="4361" width="9.42578125" style="7" customWidth="1"/>
    <col min="4362" max="4363" width="10.5703125" style="7" customWidth="1"/>
    <col min="4364" max="4365" width="11.28515625" style="7" customWidth="1"/>
    <col min="4366" max="4366" width="9.42578125" style="7" customWidth="1"/>
    <col min="4367" max="4367" width="10" style="7" customWidth="1"/>
    <col min="4368" max="4368" width="10.7109375" style="7" customWidth="1"/>
    <col min="4369" max="4369" width="6.7109375" style="7" customWidth="1"/>
    <col min="4370" max="4370" width="9.140625" style="7"/>
    <col min="4371" max="4371" width="9.5703125" style="7" customWidth="1"/>
    <col min="4372" max="4372" width="9" style="7" customWidth="1"/>
    <col min="4373" max="4373" width="11.140625" style="7" customWidth="1"/>
    <col min="4374" max="4374" width="11.28515625" style="7" customWidth="1"/>
    <col min="4375" max="4375" width="10.42578125" style="7" customWidth="1"/>
    <col min="4376" max="4376" width="11.85546875" style="7" customWidth="1"/>
    <col min="4377" max="4377" width="11" style="7" customWidth="1"/>
    <col min="4378" max="4378" width="7.85546875" style="7" customWidth="1"/>
    <col min="4379" max="4379" width="8" style="7" customWidth="1"/>
    <col min="4380" max="4382" width="6.7109375" style="7" customWidth="1"/>
    <col min="4383" max="4608" width="9.140625" style="7"/>
    <col min="4609" max="4609" width="6.7109375" style="7" customWidth="1"/>
    <col min="4610" max="4610" width="26" style="7" customWidth="1"/>
    <col min="4611" max="4612" width="6.7109375" style="7" customWidth="1"/>
    <col min="4613" max="4613" width="10.42578125" style="7" customWidth="1"/>
    <col min="4614" max="4614" width="9.42578125" style="7" customWidth="1"/>
    <col min="4615" max="4615" width="10.42578125" style="7" customWidth="1"/>
    <col min="4616" max="4616" width="9.42578125" style="7" bestFit="1" customWidth="1"/>
    <col min="4617" max="4617" width="9.42578125" style="7" customWidth="1"/>
    <col min="4618" max="4619" width="10.5703125" style="7" customWidth="1"/>
    <col min="4620" max="4621" width="11.28515625" style="7" customWidth="1"/>
    <col min="4622" max="4622" width="9.42578125" style="7" customWidth="1"/>
    <col min="4623" max="4623" width="10" style="7" customWidth="1"/>
    <col min="4624" max="4624" width="10.7109375" style="7" customWidth="1"/>
    <col min="4625" max="4625" width="6.7109375" style="7" customWidth="1"/>
    <col min="4626" max="4626" width="9.140625" style="7"/>
    <col min="4627" max="4627" width="9.5703125" style="7" customWidth="1"/>
    <col min="4628" max="4628" width="9" style="7" customWidth="1"/>
    <col min="4629" max="4629" width="11.140625" style="7" customWidth="1"/>
    <col min="4630" max="4630" width="11.28515625" style="7" customWidth="1"/>
    <col min="4631" max="4631" width="10.42578125" style="7" customWidth="1"/>
    <col min="4632" max="4632" width="11.85546875" style="7" customWidth="1"/>
    <col min="4633" max="4633" width="11" style="7" customWidth="1"/>
    <col min="4634" max="4634" width="7.85546875" style="7" customWidth="1"/>
    <col min="4635" max="4635" width="8" style="7" customWidth="1"/>
    <col min="4636" max="4638" width="6.7109375" style="7" customWidth="1"/>
    <col min="4639" max="4864" width="9.140625" style="7"/>
    <col min="4865" max="4865" width="6.7109375" style="7" customWidth="1"/>
    <col min="4866" max="4866" width="26" style="7" customWidth="1"/>
    <col min="4867" max="4868" width="6.7109375" style="7" customWidth="1"/>
    <col min="4869" max="4869" width="10.42578125" style="7" customWidth="1"/>
    <col min="4870" max="4870" width="9.42578125" style="7" customWidth="1"/>
    <col min="4871" max="4871" width="10.42578125" style="7" customWidth="1"/>
    <col min="4872" max="4872" width="9.42578125" style="7" bestFit="1" customWidth="1"/>
    <col min="4873" max="4873" width="9.42578125" style="7" customWidth="1"/>
    <col min="4874" max="4875" width="10.5703125" style="7" customWidth="1"/>
    <col min="4876" max="4877" width="11.28515625" style="7" customWidth="1"/>
    <col min="4878" max="4878" width="9.42578125" style="7" customWidth="1"/>
    <col min="4879" max="4879" width="10" style="7" customWidth="1"/>
    <col min="4880" max="4880" width="10.7109375" style="7" customWidth="1"/>
    <col min="4881" max="4881" width="6.7109375" style="7" customWidth="1"/>
    <col min="4882" max="4882" width="9.140625" style="7"/>
    <col min="4883" max="4883" width="9.5703125" style="7" customWidth="1"/>
    <col min="4884" max="4884" width="9" style="7" customWidth="1"/>
    <col min="4885" max="4885" width="11.140625" style="7" customWidth="1"/>
    <col min="4886" max="4886" width="11.28515625" style="7" customWidth="1"/>
    <col min="4887" max="4887" width="10.42578125" style="7" customWidth="1"/>
    <col min="4888" max="4888" width="11.85546875" style="7" customWidth="1"/>
    <col min="4889" max="4889" width="11" style="7" customWidth="1"/>
    <col min="4890" max="4890" width="7.85546875" style="7" customWidth="1"/>
    <col min="4891" max="4891" width="8" style="7" customWidth="1"/>
    <col min="4892" max="4894" width="6.7109375" style="7" customWidth="1"/>
    <col min="4895" max="5120" width="9.140625" style="7"/>
    <col min="5121" max="5121" width="6.7109375" style="7" customWidth="1"/>
    <col min="5122" max="5122" width="26" style="7" customWidth="1"/>
    <col min="5123" max="5124" width="6.7109375" style="7" customWidth="1"/>
    <col min="5125" max="5125" width="10.42578125" style="7" customWidth="1"/>
    <col min="5126" max="5126" width="9.42578125" style="7" customWidth="1"/>
    <col min="5127" max="5127" width="10.42578125" style="7" customWidth="1"/>
    <col min="5128" max="5128" width="9.42578125" style="7" bestFit="1" customWidth="1"/>
    <col min="5129" max="5129" width="9.42578125" style="7" customWidth="1"/>
    <col min="5130" max="5131" width="10.5703125" style="7" customWidth="1"/>
    <col min="5132" max="5133" width="11.28515625" style="7" customWidth="1"/>
    <col min="5134" max="5134" width="9.42578125" style="7" customWidth="1"/>
    <col min="5135" max="5135" width="10" style="7" customWidth="1"/>
    <col min="5136" max="5136" width="10.7109375" style="7" customWidth="1"/>
    <col min="5137" max="5137" width="6.7109375" style="7" customWidth="1"/>
    <col min="5138" max="5138" width="9.140625" style="7"/>
    <col min="5139" max="5139" width="9.5703125" style="7" customWidth="1"/>
    <col min="5140" max="5140" width="9" style="7" customWidth="1"/>
    <col min="5141" max="5141" width="11.140625" style="7" customWidth="1"/>
    <col min="5142" max="5142" width="11.28515625" style="7" customWidth="1"/>
    <col min="5143" max="5143" width="10.42578125" style="7" customWidth="1"/>
    <col min="5144" max="5144" width="11.85546875" style="7" customWidth="1"/>
    <col min="5145" max="5145" width="11" style="7" customWidth="1"/>
    <col min="5146" max="5146" width="7.85546875" style="7" customWidth="1"/>
    <col min="5147" max="5147" width="8" style="7" customWidth="1"/>
    <col min="5148" max="5150" width="6.7109375" style="7" customWidth="1"/>
    <col min="5151" max="5376" width="9.140625" style="7"/>
    <col min="5377" max="5377" width="6.7109375" style="7" customWidth="1"/>
    <col min="5378" max="5378" width="26" style="7" customWidth="1"/>
    <col min="5379" max="5380" width="6.7109375" style="7" customWidth="1"/>
    <col min="5381" max="5381" width="10.42578125" style="7" customWidth="1"/>
    <col min="5382" max="5382" width="9.42578125" style="7" customWidth="1"/>
    <col min="5383" max="5383" width="10.42578125" style="7" customWidth="1"/>
    <col min="5384" max="5384" width="9.42578125" style="7" bestFit="1" customWidth="1"/>
    <col min="5385" max="5385" width="9.42578125" style="7" customWidth="1"/>
    <col min="5386" max="5387" width="10.5703125" style="7" customWidth="1"/>
    <col min="5388" max="5389" width="11.28515625" style="7" customWidth="1"/>
    <col min="5390" max="5390" width="9.42578125" style="7" customWidth="1"/>
    <col min="5391" max="5391" width="10" style="7" customWidth="1"/>
    <col min="5392" max="5392" width="10.7109375" style="7" customWidth="1"/>
    <col min="5393" max="5393" width="6.7109375" style="7" customWidth="1"/>
    <col min="5394" max="5394" width="9.140625" style="7"/>
    <col min="5395" max="5395" width="9.5703125" style="7" customWidth="1"/>
    <col min="5396" max="5396" width="9" style="7" customWidth="1"/>
    <col min="5397" max="5397" width="11.140625" style="7" customWidth="1"/>
    <col min="5398" max="5398" width="11.28515625" style="7" customWidth="1"/>
    <col min="5399" max="5399" width="10.42578125" style="7" customWidth="1"/>
    <col min="5400" max="5400" width="11.85546875" style="7" customWidth="1"/>
    <col min="5401" max="5401" width="11" style="7" customWidth="1"/>
    <col min="5402" max="5402" width="7.85546875" style="7" customWidth="1"/>
    <col min="5403" max="5403" width="8" style="7" customWidth="1"/>
    <col min="5404" max="5406" width="6.7109375" style="7" customWidth="1"/>
    <col min="5407" max="5632" width="9.140625" style="7"/>
    <col min="5633" max="5633" width="6.7109375" style="7" customWidth="1"/>
    <col min="5634" max="5634" width="26" style="7" customWidth="1"/>
    <col min="5635" max="5636" width="6.7109375" style="7" customWidth="1"/>
    <col min="5637" max="5637" width="10.42578125" style="7" customWidth="1"/>
    <col min="5638" max="5638" width="9.42578125" style="7" customWidth="1"/>
    <col min="5639" max="5639" width="10.42578125" style="7" customWidth="1"/>
    <col min="5640" max="5640" width="9.42578125" style="7" bestFit="1" customWidth="1"/>
    <col min="5641" max="5641" width="9.42578125" style="7" customWidth="1"/>
    <col min="5642" max="5643" width="10.5703125" style="7" customWidth="1"/>
    <col min="5644" max="5645" width="11.28515625" style="7" customWidth="1"/>
    <col min="5646" max="5646" width="9.42578125" style="7" customWidth="1"/>
    <col min="5647" max="5647" width="10" style="7" customWidth="1"/>
    <col min="5648" max="5648" width="10.7109375" style="7" customWidth="1"/>
    <col min="5649" max="5649" width="6.7109375" style="7" customWidth="1"/>
    <col min="5650" max="5650" width="9.140625" style="7"/>
    <col min="5651" max="5651" width="9.5703125" style="7" customWidth="1"/>
    <col min="5652" max="5652" width="9" style="7" customWidth="1"/>
    <col min="5653" max="5653" width="11.140625" style="7" customWidth="1"/>
    <col min="5654" max="5654" width="11.28515625" style="7" customWidth="1"/>
    <col min="5655" max="5655" width="10.42578125" style="7" customWidth="1"/>
    <col min="5656" max="5656" width="11.85546875" style="7" customWidth="1"/>
    <col min="5657" max="5657" width="11" style="7" customWidth="1"/>
    <col min="5658" max="5658" width="7.85546875" style="7" customWidth="1"/>
    <col min="5659" max="5659" width="8" style="7" customWidth="1"/>
    <col min="5660" max="5662" width="6.7109375" style="7" customWidth="1"/>
    <col min="5663" max="5888" width="9.140625" style="7"/>
    <col min="5889" max="5889" width="6.7109375" style="7" customWidth="1"/>
    <col min="5890" max="5890" width="26" style="7" customWidth="1"/>
    <col min="5891" max="5892" width="6.7109375" style="7" customWidth="1"/>
    <col min="5893" max="5893" width="10.42578125" style="7" customWidth="1"/>
    <col min="5894" max="5894" width="9.42578125" style="7" customWidth="1"/>
    <col min="5895" max="5895" width="10.42578125" style="7" customWidth="1"/>
    <col min="5896" max="5896" width="9.42578125" style="7" bestFit="1" customWidth="1"/>
    <col min="5897" max="5897" width="9.42578125" style="7" customWidth="1"/>
    <col min="5898" max="5899" width="10.5703125" style="7" customWidth="1"/>
    <col min="5900" max="5901" width="11.28515625" style="7" customWidth="1"/>
    <col min="5902" max="5902" width="9.42578125" style="7" customWidth="1"/>
    <col min="5903" max="5903" width="10" style="7" customWidth="1"/>
    <col min="5904" max="5904" width="10.7109375" style="7" customWidth="1"/>
    <col min="5905" max="5905" width="6.7109375" style="7" customWidth="1"/>
    <col min="5906" max="5906" width="9.140625" style="7"/>
    <col min="5907" max="5907" width="9.5703125" style="7" customWidth="1"/>
    <col min="5908" max="5908" width="9" style="7" customWidth="1"/>
    <col min="5909" max="5909" width="11.140625" style="7" customWidth="1"/>
    <col min="5910" max="5910" width="11.28515625" style="7" customWidth="1"/>
    <col min="5911" max="5911" width="10.42578125" style="7" customWidth="1"/>
    <col min="5912" max="5912" width="11.85546875" style="7" customWidth="1"/>
    <col min="5913" max="5913" width="11" style="7" customWidth="1"/>
    <col min="5914" max="5914" width="7.85546875" style="7" customWidth="1"/>
    <col min="5915" max="5915" width="8" style="7" customWidth="1"/>
    <col min="5916" max="5918" width="6.7109375" style="7" customWidth="1"/>
    <col min="5919" max="6144" width="9.140625" style="7"/>
    <col min="6145" max="6145" width="6.7109375" style="7" customWidth="1"/>
    <col min="6146" max="6146" width="26" style="7" customWidth="1"/>
    <col min="6147" max="6148" width="6.7109375" style="7" customWidth="1"/>
    <col min="6149" max="6149" width="10.42578125" style="7" customWidth="1"/>
    <col min="6150" max="6150" width="9.42578125" style="7" customWidth="1"/>
    <col min="6151" max="6151" width="10.42578125" style="7" customWidth="1"/>
    <col min="6152" max="6152" width="9.42578125" style="7" bestFit="1" customWidth="1"/>
    <col min="6153" max="6153" width="9.42578125" style="7" customWidth="1"/>
    <col min="6154" max="6155" width="10.5703125" style="7" customWidth="1"/>
    <col min="6156" max="6157" width="11.28515625" style="7" customWidth="1"/>
    <col min="6158" max="6158" width="9.42578125" style="7" customWidth="1"/>
    <col min="6159" max="6159" width="10" style="7" customWidth="1"/>
    <col min="6160" max="6160" width="10.7109375" style="7" customWidth="1"/>
    <col min="6161" max="6161" width="6.7109375" style="7" customWidth="1"/>
    <col min="6162" max="6162" width="9.140625" style="7"/>
    <col min="6163" max="6163" width="9.5703125" style="7" customWidth="1"/>
    <col min="6164" max="6164" width="9" style="7" customWidth="1"/>
    <col min="6165" max="6165" width="11.140625" style="7" customWidth="1"/>
    <col min="6166" max="6166" width="11.28515625" style="7" customWidth="1"/>
    <col min="6167" max="6167" width="10.42578125" style="7" customWidth="1"/>
    <col min="6168" max="6168" width="11.85546875" style="7" customWidth="1"/>
    <col min="6169" max="6169" width="11" style="7" customWidth="1"/>
    <col min="6170" max="6170" width="7.85546875" style="7" customWidth="1"/>
    <col min="6171" max="6171" width="8" style="7" customWidth="1"/>
    <col min="6172" max="6174" width="6.7109375" style="7" customWidth="1"/>
    <col min="6175" max="6400" width="9.140625" style="7"/>
    <col min="6401" max="6401" width="6.7109375" style="7" customWidth="1"/>
    <col min="6402" max="6402" width="26" style="7" customWidth="1"/>
    <col min="6403" max="6404" width="6.7109375" style="7" customWidth="1"/>
    <col min="6405" max="6405" width="10.42578125" style="7" customWidth="1"/>
    <col min="6406" max="6406" width="9.42578125" style="7" customWidth="1"/>
    <col min="6407" max="6407" width="10.42578125" style="7" customWidth="1"/>
    <col min="6408" max="6408" width="9.42578125" style="7" bestFit="1" customWidth="1"/>
    <col min="6409" max="6409" width="9.42578125" style="7" customWidth="1"/>
    <col min="6410" max="6411" width="10.5703125" style="7" customWidth="1"/>
    <col min="6412" max="6413" width="11.28515625" style="7" customWidth="1"/>
    <col min="6414" max="6414" width="9.42578125" style="7" customWidth="1"/>
    <col min="6415" max="6415" width="10" style="7" customWidth="1"/>
    <col min="6416" max="6416" width="10.7109375" style="7" customWidth="1"/>
    <col min="6417" max="6417" width="6.7109375" style="7" customWidth="1"/>
    <col min="6418" max="6418" width="9.140625" style="7"/>
    <col min="6419" max="6419" width="9.5703125" style="7" customWidth="1"/>
    <col min="6420" max="6420" width="9" style="7" customWidth="1"/>
    <col min="6421" max="6421" width="11.140625" style="7" customWidth="1"/>
    <col min="6422" max="6422" width="11.28515625" style="7" customWidth="1"/>
    <col min="6423" max="6423" width="10.42578125" style="7" customWidth="1"/>
    <col min="6424" max="6424" width="11.85546875" style="7" customWidth="1"/>
    <col min="6425" max="6425" width="11" style="7" customWidth="1"/>
    <col min="6426" max="6426" width="7.85546875" style="7" customWidth="1"/>
    <col min="6427" max="6427" width="8" style="7" customWidth="1"/>
    <col min="6428" max="6430" width="6.7109375" style="7" customWidth="1"/>
    <col min="6431" max="6656" width="9.140625" style="7"/>
    <col min="6657" max="6657" width="6.7109375" style="7" customWidth="1"/>
    <col min="6658" max="6658" width="26" style="7" customWidth="1"/>
    <col min="6659" max="6660" width="6.7109375" style="7" customWidth="1"/>
    <col min="6661" max="6661" width="10.42578125" style="7" customWidth="1"/>
    <col min="6662" max="6662" width="9.42578125" style="7" customWidth="1"/>
    <col min="6663" max="6663" width="10.42578125" style="7" customWidth="1"/>
    <col min="6664" max="6664" width="9.42578125" style="7" bestFit="1" customWidth="1"/>
    <col min="6665" max="6665" width="9.42578125" style="7" customWidth="1"/>
    <col min="6666" max="6667" width="10.5703125" style="7" customWidth="1"/>
    <col min="6668" max="6669" width="11.28515625" style="7" customWidth="1"/>
    <col min="6670" max="6670" width="9.42578125" style="7" customWidth="1"/>
    <col min="6671" max="6671" width="10" style="7" customWidth="1"/>
    <col min="6672" max="6672" width="10.7109375" style="7" customWidth="1"/>
    <col min="6673" max="6673" width="6.7109375" style="7" customWidth="1"/>
    <col min="6674" max="6674" width="9.140625" style="7"/>
    <col min="6675" max="6675" width="9.5703125" style="7" customWidth="1"/>
    <col min="6676" max="6676" width="9" style="7" customWidth="1"/>
    <col min="6677" max="6677" width="11.140625" style="7" customWidth="1"/>
    <col min="6678" max="6678" width="11.28515625" style="7" customWidth="1"/>
    <col min="6679" max="6679" width="10.42578125" style="7" customWidth="1"/>
    <col min="6680" max="6680" width="11.85546875" style="7" customWidth="1"/>
    <col min="6681" max="6681" width="11" style="7" customWidth="1"/>
    <col min="6682" max="6682" width="7.85546875" style="7" customWidth="1"/>
    <col min="6683" max="6683" width="8" style="7" customWidth="1"/>
    <col min="6684" max="6686" width="6.7109375" style="7" customWidth="1"/>
    <col min="6687" max="6912" width="9.140625" style="7"/>
    <col min="6913" max="6913" width="6.7109375" style="7" customWidth="1"/>
    <col min="6914" max="6914" width="26" style="7" customWidth="1"/>
    <col min="6915" max="6916" width="6.7109375" style="7" customWidth="1"/>
    <col min="6917" max="6917" width="10.42578125" style="7" customWidth="1"/>
    <col min="6918" max="6918" width="9.42578125" style="7" customWidth="1"/>
    <col min="6919" max="6919" width="10.42578125" style="7" customWidth="1"/>
    <col min="6920" max="6920" width="9.42578125" style="7" bestFit="1" customWidth="1"/>
    <col min="6921" max="6921" width="9.42578125" style="7" customWidth="1"/>
    <col min="6922" max="6923" width="10.5703125" style="7" customWidth="1"/>
    <col min="6924" max="6925" width="11.28515625" style="7" customWidth="1"/>
    <col min="6926" max="6926" width="9.42578125" style="7" customWidth="1"/>
    <col min="6927" max="6927" width="10" style="7" customWidth="1"/>
    <col min="6928" max="6928" width="10.7109375" style="7" customWidth="1"/>
    <col min="6929" max="6929" width="6.7109375" style="7" customWidth="1"/>
    <col min="6930" max="6930" width="9.140625" style="7"/>
    <col min="6931" max="6931" width="9.5703125" style="7" customWidth="1"/>
    <col min="6932" max="6932" width="9" style="7" customWidth="1"/>
    <col min="6933" max="6933" width="11.140625" style="7" customWidth="1"/>
    <col min="6934" max="6934" width="11.28515625" style="7" customWidth="1"/>
    <col min="6935" max="6935" width="10.42578125" style="7" customWidth="1"/>
    <col min="6936" max="6936" width="11.85546875" style="7" customWidth="1"/>
    <col min="6937" max="6937" width="11" style="7" customWidth="1"/>
    <col min="6938" max="6938" width="7.85546875" style="7" customWidth="1"/>
    <col min="6939" max="6939" width="8" style="7" customWidth="1"/>
    <col min="6940" max="6942" width="6.7109375" style="7" customWidth="1"/>
    <col min="6943" max="7168" width="9.140625" style="7"/>
    <col min="7169" max="7169" width="6.7109375" style="7" customWidth="1"/>
    <col min="7170" max="7170" width="26" style="7" customWidth="1"/>
    <col min="7171" max="7172" width="6.7109375" style="7" customWidth="1"/>
    <col min="7173" max="7173" width="10.42578125" style="7" customWidth="1"/>
    <col min="7174" max="7174" width="9.42578125" style="7" customWidth="1"/>
    <col min="7175" max="7175" width="10.42578125" style="7" customWidth="1"/>
    <col min="7176" max="7176" width="9.42578125" style="7" bestFit="1" customWidth="1"/>
    <col min="7177" max="7177" width="9.42578125" style="7" customWidth="1"/>
    <col min="7178" max="7179" width="10.5703125" style="7" customWidth="1"/>
    <col min="7180" max="7181" width="11.28515625" style="7" customWidth="1"/>
    <col min="7182" max="7182" width="9.42578125" style="7" customWidth="1"/>
    <col min="7183" max="7183" width="10" style="7" customWidth="1"/>
    <col min="7184" max="7184" width="10.7109375" style="7" customWidth="1"/>
    <col min="7185" max="7185" width="6.7109375" style="7" customWidth="1"/>
    <col min="7186" max="7186" width="9.140625" style="7"/>
    <col min="7187" max="7187" width="9.5703125" style="7" customWidth="1"/>
    <col min="7188" max="7188" width="9" style="7" customWidth="1"/>
    <col min="7189" max="7189" width="11.140625" style="7" customWidth="1"/>
    <col min="7190" max="7190" width="11.28515625" style="7" customWidth="1"/>
    <col min="7191" max="7191" width="10.42578125" style="7" customWidth="1"/>
    <col min="7192" max="7192" width="11.85546875" style="7" customWidth="1"/>
    <col min="7193" max="7193" width="11" style="7" customWidth="1"/>
    <col min="7194" max="7194" width="7.85546875" style="7" customWidth="1"/>
    <col min="7195" max="7195" width="8" style="7" customWidth="1"/>
    <col min="7196" max="7198" width="6.7109375" style="7" customWidth="1"/>
    <col min="7199" max="7424" width="9.140625" style="7"/>
    <col min="7425" max="7425" width="6.7109375" style="7" customWidth="1"/>
    <col min="7426" max="7426" width="26" style="7" customWidth="1"/>
    <col min="7427" max="7428" width="6.7109375" style="7" customWidth="1"/>
    <col min="7429" max="7429" width="10.42578125" style="7" customWidth="1"/>
    <col min="7430" max="7430" width="9.42578125" style="7" customWidth="1"/>
    <col min="7431" max="7431" width="10.42578125" style="7" customWidth="1"/>
    <col min="7432" max="7432" width="9.42578125" style="7" bestFit="1" customWidth="1"/>
    <col min="7433" max="7433" width="9.42578125" style="7" customWidth="1"/>
    <col min="7434" max="7435" width="10.5703125" style="7" customWidth="1"/>
    <col min="7436" max="7437" width="11.28515625" style="7" customWidth="1"/>
    <col min="7438" max="7438" width="9.42578125" style="7" customWidth="1"/>
    <col min="7439" max="7439" width="10" style="7" customWidth="1"/>
    <col min="7440" max="7440" width="10.7109375" style="7" customWidth="1"/>
    <col min="7441" max="7441" width="6.7109375" style="7" customWidth="1"/>
    <col min="7442" max="7442" width="9.140625" style="7"/>
    <col min="7443" max="7443" width="9.5703125" style="7" customWidth="1"/>
    <col min="7444" max="7444" width="9" style="7" customWidth="1"/>
    <col min="7445" max="7445" width="11.140625" style="7" customWidth="1"/>
    <col min="7446" max="7446" width="11.28515625" style="7" customWidth="1"/>
    <col min="7447" max="7447" width="10.42578125" style="7" customWidth="1"/>
    <col min="7448" max="7448" width="11.85546875" style="7" customWidth="1"/>
    <col min="7449" max="7449" width="11" style="7" customWidth="1"/>
    <col min="7450" max="7450" width="7.85546875" style="7" customWidth="1"/>
    <col min="7451" max="7451" width="8" style="7" customWidth="1"/>
    <col min="7452" max="7454" width="6.7109375" style="7" customWidth="1"/>
    <col min="7455" max="7680" width="9.140625" style="7"/>
    <col min="7681" max="7681" width="6.7109375" style="7" customWidth="1"/>
    <col min="7682" max="7682" width="26" style="7" customWidth="1"/>
    <col min="7683" max="7684" width="6.7109375" style="7" customWidth="1"/>
    <col min="7685" max="7685" width="10.42578125" style="7" customWidth="1"/>
    <col min="7686" max="7686" width="9.42578125" style="7" customWidth="1"/>
    <col min="7687" max="7687" width="10.42578125" style="7" customWidth="1"/>
    <col min="7688" max="7688" width="9.42578125" style="7" bestFit="1" customWidth="1"/>
    <col min="7689" max="7689" width="9.42578125" style="7" customWidth="1"/>
    <col min="7690" max="7691" width="10.5703125" style="7" customWidth="1"/>
    <col min="7692" max="7693" width="11.28515625" style="7" customWidth="1"/>
    <col min="7694" max="7694" width="9.42578125" style="7" customWidth="1"/>
    <col min="7695" max="7695" width="10" style="7" customWidth="1"/>
    <col min="7696" max="7696" width="10.7109375" style="7" customWidth="1"/>
    <col min="7697" max="7697" width="6.7109375" style="7" customWidth="1"/>
    <col min="7698" max="7698" width="9.140625" style="7"/>
    <col min="7699" max="7699" width="9.5703125" style="7" customWidth="1"/>
    <col min="7700" max="7700" width="9" style="7" customWidth="1"/>
    <col min="7701" max="7701" width="11.140625" style="7" customWidth="1"/>
    <col min="7702" max="7702" width="11.28515625" style="7" customWidth="1"/>
    <col min="7703" max="7703" width="10.42578125" style="7" customWidth="1"/>
    <col min="7704" max="7704" width="11.85546875" style="7" customWidth="1"/>
    <col min="7705" max="7705" width="11" style="7" customWidth="1"/>
    <col min="7706" max="7706" width="7.85546875" style="7" customWidth="1"/>
    <col min="7707" max="7707" width="8" style="7" customWidth="1"/>
    <col min="7708" max="7710" width="6.7109375" style="7" customWidth="1"/>
    <col min="7711" max="7936" width="9.140625" style="7"/>
    <col min="7937" max="7937" width="6.7109375" style="7" customWidth="1"/>
    <col min="7938" max="7938" width="26" style="7" customWidth="1"/>
    <col min="7939" max="7940" width="6.7109375" style="7" customWidth="1"/>
    <col min="7941" max="7941" width="10.42578125" style="7" customWidth="1"/>
    <col min="7942" max="7942" width="9.42578125" style="7" customWidth="1"/>
    <col min="7943" max="7943" width="10.42578125" style="7" customWidth="1"/>
    <col min="7944" max="7944" width="9.42578125" style="7" bestFit="1" customWidth="1"/>
    <col min="7945" max="7945" width="9.42578125" style="7" customWidth="1"/>
    <col min="7946" max="7947" width="10.5703125" style="7" customWidth="1"/>
    <col min="7948" max="7949" width="11.28515625" style="7" customWidth="1"/>
    <col min="7950" max="7950" width="9.42578125" style="7" customWidth="1"/>
    <col min="7951" max="7951" width="10" style="7" customWidth="1"/>
    <col min="7952" max="7952" width="10.7109375" style="7" customWidth="1"/>
    <col min="7953" max="7953" width="6.7109375" style="7" customWidth="1"/>
    <col min="7954" max="7954" width="9.140625" style="7"/>
    <col min="7955" max="7955" width="9.5703125" style="7" customWidth="1"/>
    <col min="7956" max="7956" width="9" style="7" customWidth="1"/>
    <col min="7957" max="7957" width="11.140625" style="7" customWidth="1"/>
    <col min="7958" max="7958" width="11.28515625" style="7" customWidth="1"/>
    <col min="7959" max="7959" width="10.42578125" style="7" customWidth="1"/>
    <col min="7960" max="7960" width="11.85546875" style="7" customWidth="1"/>
    <col min="7961" max="7961" width="11" style="7" customWidth="1"/>
    <col min="7962" max="7962" width="7.85546875" style="7" customWidth="1"/>
    <col min="7963" max="7963" width="8" style="7" customWidth="1"/>
    <col min="7964" max="7966" width="6.7109375" style="7" customWidth="1"/>
    <col min="7967" max="8192" width="9.140625" style="7"/>
    <col min="8193" max="8193" width="6.7109375" style="7" customWidth="1"/>
    <col min="8194" max="8194" width="26" style="7" customWidth="1"/>
    <col min="8195" max="8196" width="6.7109375" style="7" customWidth="1"/>
    <col min="8197" max="8197" width="10.42578125" style="7" customWidth="1"/>
    <col min="8198" max="8198" width="9.42578125" style="7" customWidth="1"/>
    <col min="8199" max="8199" width="10.42578125" style="7" customWidth="1"/>
    <col min="8200" max="8200" width="9.42578125" style="7" bestFit="1" customWidth="1"/>
    <col min="8201" max="8201" width="9.42578125" style="7" customWidth="1"/>
    <col min="8202" max="8203" width="10.5703125" style="7" customWidth="1"/>
    <col min="8204" max="8205" width="11.28515625" style="7" customWidth="1"/>
    <col min="8206" max="8206" width="9.42578125" style="7" customWidth="1"/>
    <col min="8207" max="8207" width="10" style="7" customWidth="1"/>
    <col min="8208" max="8208" width="10.7109375" style="7" customWidth="1"/>
    <col min="8209" max="8209" width="6.7109375" style="7" customWidth="1"/>
    <col min="8210" max="8210" width="9.140625" style="7"/>
    <col min="8211" max="8211" width="9.5703125" style="7" customWidth="1"/>
    <col min="8212" max="8212" width="9" style="7" customWidth="1"/>
    <col min="8213" max="8213" width="11.140625" style="7" customWidth="1"/>
    <col min="8214" max="8214" width="11.28515625" style="7" customWidth="1"/>
    <col min="8215" max="8215" width="10.42578125" style="7" customWidth="1"/>
    <col min="8216" max="8216" width="11.85546875" style="7" customWidth="1"/>
    <col min="8217" max="8217" width="11" style="7" customWidth="1"/>
    <col min="8218" max="8218" width="7.85546875" style="7" customWidth="1"/>
    <col min="8219" max="8219" width="8" style="7" customWidth="1"/>
    <col min="8220" max="8222" width="6.7109375" style="7" customWidth="1"/>
    <col min="8223" max="8448" width="9.140625" style="7"/>
    <col min="8449" max="8449" width="6.7109375" style="7" customWidth="1"/>
    <col min="8450" max="8450" width="26" style="7" customWidth="1"/>
    <col min="8451" max="8452" width="6.7109375" style="7" customWidth="1"/>
    <col min="8453" max="8453" width="10.42578125" style="7" customWidth="1"/>
    <col min="8454" max="8454" width="9.42578125" style="7" customWidth="1"/>
    <col min="8455" max="8455" width="10.42578125" style="7" customWidth="1"/>
    <col min="8456" max="8456" width="9.42578125" style="7" bestFit="1" customWidth="1"/>
    <col min="8457" max="8457" width="9.42578125" style="7" customWidth="1"/>
    <col min="8458" max="8459" width="10.5703125" style="7" customWidth="1"/>
    <col min="8460" max="8461" width="11.28515625" style="7" customWidth="1"/>
    <col min="8462" max="8462" width="9.42578125" style="7" customWidth="1"/>
    <col min="8463" max="8463" width="10" style="7" customWidth="1"/>
    <col min="8464" max="8464" width="10.7109375" style="7" customWidth="1"/>
    <col min="8465" max="8465" width="6.7109375" style="7" customWidth="1"/>
    <col min="8466" max="8466" width="9.140625" style="7"/>
    <col min="8467" max="8467" width="9.5703125" style="7" customWidth="1"/>
    <col min="8468" max="8468" width="9" style="7" customWidth="1"/>
    <col min="8469" max="8469" width="11.140625" style="7" customWidth="1"/>
    <col min="8470" max="8470" width="11.28515625" style="7" customWidth="1"/>
    <col min="8471" max="8471" width="10.42578125" style="7" customWidth="1"/>
    <col min="8472" max="8472" width="11.85546875" style="7" customWidth="1"/>
    <col min="8473" max="8473" width="11" style="7" customWidth="1"/>
    <col min="8474" max="8474" width="7.85546875" style="7" customWidth="1"/>
    <col min="8475" max="8475" width="8" style="7" customWidth="1"/>
    <col min="8476" max="8478" width="6.7109375" style="7" customWidth="1"/>
    <col min="8479" max="8704" width="9.140625" style="7"/>
    <col min="8705" max="8705" width="6.7109375" style="7" customWidth="1"/>
    <col min="8706" max="8706" width="26" style="7" customWidth="1"/>
    <col min="8707" max="8708" width="6.7109375" style="7" customWidth="1"/>
    <col min="8709" max="8709" width="10.42578125" style="7" customWidth="1"/>
    <col min="8710" max="8710" width="9.42578125" style="7" customWidth="1"/>
    <col min="8711" max="8711" width="10.42578125" style="7" customWidth="1"/>
    <col min="8712" max="8712" width="9.42578125" style="7" bestFit="1" customWidth="1"/>
    <col min="8713" max="8713" width="9.42578125" style="7" customWidth="1"/>
    <col min="8714" max="8715" width="10.5703125" style="7" customWidth="1"/>
    <col min="8716" max="8717" width="11.28515625" style="7" customWidth="1"/>
    <col min="8718" max="8718" width="9.42578125" style="7" customWidth="1"/>
    <col min="8719" max="8719" width="10" style="7" customWidth="1"/>
    <col min="8720" max="8720" width="10.7109375" style="7" customWidth="1"/>
    <col min="8721" max="8721" width="6.7109375" style="7" customWidth="1"/>
    <col min="8722" max="8722" width="9.140625" style="7"/>
    <col min="8723" max="8723" width="9.5703125" style="7" customWidth="1"/>
    <col min="8724" max="8724" width="9" style="7" customWidth="1"/>
    <col min="8725" max="8725" width="11.140625" style="7" customWidth="1"/>
    <col min="8726" max="8726" width="11.28515625" style="7" customWidth="1"/>
    <col min="8727" max="8727" width="10.42578125" style="7" customWidth="1"/>
    <col min="8728" max="8728" width="11.85546875" style="7" customWidth="1"/>
    <col min="8729" max="8729" width="11" style="7" customWidth="1"/>
    <col min="8730" max="8730" width="7.85546875" style="7" customWidth="1"/>
    <col min="8731" max="8731" width="8" style="7" customWidth="1"/>
    <col min="8732" max="8734" width="6.7109375" style="7" customWidth="1"/>
    <col min="8735" max="8960" width="9.140625" style="7"/>
    <col min="8961" max="8961" width="6.7109375" style="7" customWidth="1"/>
    <col min="8962" max="8962" width="26" style="7" customWidth="1"/>
    <col min="8963" max="8964" width="6.7109375" style="7" customWidth="1"/>
    <col min="8965" max="8965" width="10.42578125" style="7" customWidth="1"/>
    <col min="8966" max="8966" width="9.42578125" style="7" customWidth="1"/>
    <col min="8967" max="8967" width="10.42578125" style="7" customWidth="1"/>
    <col min="8968" max="8968" width="9.42578125" style="7" bestFit="1" customWidth="1"/>
    <col min="8969" max="8969" width="9.42578125" style="7" customWidth="1"/>
    <col min="8970" max="8971" width="10.5703125" style="7" customWidth="1"/>
    <col min="8972" max="8973" width="11.28515625" style="7" customWidth="1"/>
    <col min="8974" max="8974" width="9.42578125" style="7" customWidth="1"/>
    <col min="8975" max="8975" width="10" style="7" customWidth="1"/>
    <col min="8976" max="8976" width="10.7109375" style="7" customWidth="1"/>
    <col min="8977" max="8977" width="6.7109375" style="7" customWidth="1"/>
    <col min="8978" max="8978" width="9.140625" style="7"/>
    <col min="8979" max="8979" width="9.5703125" style="7" customWidth="1"/>
    <col min="8980" max="8980" width="9" style="7" customWidth="1"/>
    <col min="8981" max="8981" width="11.140625" style="7" customWidth="1"/>
    <col min="8982" max="8982" width="11.28515625" style="7" customWidth="1"/>
    <col min="8983" max="8983" width="10.42578125" style="7" customWidth="1"/>
    <col min="8984" max="8984" width="11.85546875" style="7" customWidth="1"/>
    <col min="8985" max="8985" width="11" style="7" customWidth="1"/>
    <col min="8986" max="8986" width="7.85546875" style="7" customWidth="1"/>
    <col min="8987" max="8987" width="8" style="7" customWidth="1"/>
    <col min="8988" max="8990" width="6.7109375" style="7" customWidth="1"/>
    <col min="8991" max="9216" width="9.140625" style="7"/>
    <col min="9217" max="9217" width="6.7109375" style="7" customWidth="1"/>
    <col min="9218" max="9218" width="26" style="7" customWidth="1"/>
    <col min="9219" max="9220" width="6.7109375" style="7" customWidth="1"/>
    <col min="9221" max="9221" width="10.42578125" style="7" customWidth="1"/>
    <col min="9222" max="9222" width="9.42578125" style="7" customWidth="1"/>
    <col min="9223" max="9223" width="10.42578125" style="7" customWidth="1"/>
    <col min="9224" max="9224" width="9.42578125" style="7" bestFit="1" customWidth="1"/>
    <col min="9225" max="9225" width="9.42578125" style="7" customWidth="1"/>
    <col min="9226" max="9227" width="10.5703125" style="7" customWidth="1"/>
    <col min="9228" max="9229" width="11.28515625" style="7" customWidth="1"/>
    <col min="9230" max="9230" width="9.42578125" style="7" customWidth="1"/>
    <col min="9231" max="9231" width="10" style="7" customWidth="1"/>
    <col min="9232" max="9232" width="10.7109375" style="7" customWidth="1"/>
    <col min="9233" max="9233" width="6.7109375" style="7" customWidth="1"/>
    <col min="9234" max="9234" width="9.140625" style="7"/>
    <col min="9235" max="9235" width="9.5703125" style="7" customWidth="1"/>
    <col min="9236" max="9236" width="9" style="7" customWidth="1"/>
    <col min="9237" max="9237" width="11.140625" style="7" customWidth="1"/>
    <col min="9238" max="9238" width="11.28515625" style="7" customWidth="1"/>
    <col min="9239" max="9239" width="10.42578125" style="7" customWidth="1"/>
    <col min="9240" max="9240" width="11.85546875" style="7" customWidth="1"/>
    <col min="9241" max="9241" width="11" style="7" customWidth="1"/>
    <col min="9242" max="9242" width="7.85546875" style="7" customWidth="1"/>
    <col min="9243" max="9243" width="8" style="7" customWidth="1"/>
    <col min="9244" max="9246" width="6.7109375" style="7" customWidth="1"/>
    <col min="9247" max="9472" width="9.140625" style="7"/>
    <col min="9473" max="9473" width="6.7109375" style="7" customWidth="1"/>
    <col min="9474" max="9474" width="26" style="7" customWidth="1"/>
    <col min="9475" max="9476" width="6.7109375" style="7" customWidth="1"/>
    <col min="9477" max="9477" width="10.42578125" style="7" customWidth="1"/>
    <col min="9478" max="9478" width="9.42578125" style="7" customWidth="1"/>
    <col min="9479" max="9479" width="10.42578125" style="7" customWidth="1"/>
    <col min="9480" max="9480" width="9.42578125" style="7" bestFit="1" customWidth="1"/>
    <col min="9481" max="9481" width="9.42578125" style="7" customWidth="1"/>
    <col min="9482" max="9483" width="10.5703125" style="7" customWidth="1"/>
    <col min="9484" max="9485" width="11.28515625" style="7" customWidth="1"/>
    <col min="9486" max="9486" width="9.42578125" style="7" customWidth="1"/>
    <col min="9487" max="9487" width="10" style="7" customWidth="1"/>
    <col min="9488" max="9488" width="10.7109375" style="7" customWidth="1"/>
    <col min="9489" max="9489" width="6.7109375" style="7" customWidth="1"/>
    <col min="9490" max="9490" width="9.140625" style="7"/>
    <col min="9491" max="9491" width="9.5703125" style="7" customWidth="1"/>
    <col min="9492" max="9492" width="9" style="7" customWidth="1"/>
    <col min="9493" max="9493" width="11.140625" style="7" customWidth="1"/>
    <col min="9494" max="9494" width="11.28515625" style="7" customWidth="1"/>
    <col min="9495" max="9495" width="10.42578125" style="7" customWidth="1"/>
    <col min="9496" max="9496" width="11.85546875" style="7" customWidth="1"/>
    <col min="9497" max="9497" width="11" style="7" customWidth="1"/>
    <col min="9498" max="9498" width="7.85546875" style="7" customWidth="1"/>
    <col min="9499" max="9499" width="8" style="7" customWidth="1"/>
    <col min="9500" max="9502" width="6.7109375" style="7" customWidth="1"/>
    <col min="9503" max="9728" width="9.140625" style="7"/>
    <col min="9729" max="9729" width="6.7109375" style="7" customWidth="1"/>
    <col min="9730" max="9730" width="26" style="7" customWidth="1"/>
    <col min="9731" max="9732" width="6.7109375" style="7" customWidth="1"/>
    <col min="9733" max="9733" width="10.42578125" style="7" customWidth="1"/>
    <col min="9734" max="9734" width="9.42578125" style="7" customWidth="1"/>
    <col min="9735" max="9735" width="10.42578125" style="7" customWidth="1"/>
    <col min="9736" max="9736" width="9.42578125" style="7" bestFit="1" customWidth="1"/>
    <col min="9737" max="9737" width="9.42578125" style="7" customWidth="1"/>
    <col min="9738" max="9739" width="10.5703125" style="7" customWidth="1"/>
    <col min="9740" max="9741" width="11.28515625" style="7" customWidth="1"/>
    <col min="9742" max="9742" width="9.42578125" style="7" customWidth="1"/>
    <col min="9743" max="9743" width="10" style="7" customWidth="1"/>
    <col min="9744" max="9744" width="10.7109375" style="7" customWidth="1"/>
    <col min="9745" max="9745" width="6.7109375" style="7" customWidth="1"/>
    <col min="9746" max="9746" width="9.140625" style="7"/>
    <col min="9747" max="9747" width="9.5703125" style="7" customWidth="1"/>
    <col min="9748" max="9748" width="9" style="7" customWidth="1"/>
    <col min="9749" max="9749" width="11.140625" style="7" customWidth="1"/>
    <col min="9750" max="9750" width="11.28515625" style="7" customWidth="1"/>
    <col min="9751" max="9751" width="10.42578125" style="7" customWidth="1"/>
    <col min="9752" max="9752" width="11.85546875" style="7" customWidth="1"/>
    <col min="9753" max="9753" width="11" style="7" customWidth="1"/>
    <col min="9754" max="9754" width="7.85546875" style="7" customWidth="1"/>
    <col min="9755" max="9755" width="8" style="7" customWidth="1"/>
    <col min="9756" max="9758" width="6.7109375" style="7" customWidth="1"/>
    <col min="9759" max="9984" width="9.140625" style="7"/>
    <col min="9985" max="9985" width="6.7109375" style="7" customWidth="1"/>
    <col min="9986" max="9986" width="26" style="7" customWidth="1"/>
    <col min="9987" max="9988" width="6.7109375" style="7" customWidth="1"/>
    <col min="9989" max="9989" width="10.42578125" style="7" customWidth="1"/>
    <col min="9990" max="9990" width="9.42578125" style="7" customWidth="1"/>
    <col min="9991" max="9991" width="10.42578125" style="7" customWidth="1"/>
    <col min="9992" max="9992" width="9.42578125" style="7" bestFit="1" customWidth="1"/>
    <col min="9993" max="9993" width="9.42578125" style="7" customWidth="1"/>
    <col min="9994" max="9995" width="10.5703125" style="7" customWidth="1"/>
    <col min="9996" max="9997" width="11.28515625" style="7" customWidth="1"/>
    <col min="9998" max="9998" width="9.42578125" style="7" customWidth="1"/>
    <col min="9999" max="9999" width="10" style="7" customWidth="1"/>
    <col min="10000" max="10000" width="10.7109375" style="7" customWidth="1"/>
    <col min="10001" max="10001" width="6.7109375" style="7" customWidth="1"/>
    <col min="10002" max="10002" width="9.140625" style="7"/>
    <col min="10003" max="10003" width="9.5703125" style="7" customWidth="1"/>
    <col min="10004" max="10004" width="9" style="7" customWidth="1"/>
    <col min="10005" max="10005" width="11.140625" style="7" customWidth="1"/>
    <col min="10006" max="10006" width="11.28515625" style="7" customWidth="1"/>
    <col min="10007" max="10007" width="10.42578125" style="7" customWidth="1"/>
    <col min="10008" max="10008" width="11.85546875" style="7" customWidth="1"/>
    <col min="10009" max="10009" width="11" style="7" customWidth="1"/>
    <col min="10010" max="10010" width="7.85546875" style="7" customWidth="1"/>
    <col min="10011" max="10011" width="8" style="7" customWidth="1"/>
    <col min="10012" max="10014" width="6.7109375" style="7" customWidth="1"/>
    <col min="10015" max="10240" width="9.140625" style="7"/>
    <col min="10241" max="10241" width="6.7109375" style="7" customWidth="1"/>
    <col min="10242" max="10242" width="26" style="7" customWidth="1"/>
    <col min="10243" max="10244" width="6.7109375" style="7" customWidth="1"/>
    <col min="10245" max="10245" width="10.42578125" style="7" customWidth="1"/>
    <col min="10246" max="10246" width="9.42578125" style="7" customWidth="1"/>
    <col min="10247" max="10247" width="10.42578125" style="7" customWidth="1"/>
    <col min="10248" max="10248" width="9.42578125" style="7" bestFit="1" customWidth="1"/>
    <col min="10249" max="10249" width="9.42578125" style="7" customWidth="1"/>
    <col min="10250" max="10251" width="10.5703125" style="7" customWidth="1"/>
    <col min="10252" max="10253" width="11.28515625" style="7" customWidth="1"/>
    <col min="10254" max="10254" width="9.42578125" style="7" customWidth="1"/>
    <col min="10255" max="10255" width="10" style="7" customWidth="1"/>
    <col min="10256" max="10256" width="10.7109375" style="7" customWidth="1"/>
    <col min="10257" max="10257" width="6.7109375" style="7" customWidth="1"/>
    <col min="10258" max="10258" width="9.140625" style="7"/>
    <col min="10259" max="10259" width="9.5703125" style="7" customWidth="1"/>
    <col min="10260" max="10260" width="9" style="7" customWidth="1"/>
    <col min="10261" max="10261" width="11.140625" style="7" customWidth="1"/>
    <col min="10262" max="10262" width="11.28515625" style="7" customWidth="1"/>
    <col min="10263" max="10263" width="10.42578125" style="7" customWidth="1"/>
    <col min="10264" max="10264" width="11.85546875" style="7" customWidth="1"/>
    <col min="10265" max="10265" width="11" style="7" customWidth="1"/>
    <col min="10266" max="10266" width="7.85546875" style="7" customWidth="1"/>
    <col min="10267" max="10267" width="8" style="7" customWidth="1"/>
    <col min="10268" max="10270" width="6.7109375" style="7" customWidth="1"/>
    <col min="10271" max="10496" width="9.140625" style="7"/>
    <col min="10497" max="10497" width="6.7109375" style="7" customWidth="1"/>
    <col min="10498" max="10498" width="26" style="7" customWidth="1"/>
    <col min="10499" max="10500" width="6.7109375" style="7" customWidth="1"/>
    <col min="10501" max="10501" width="10.42578125" style="7" customWidth="1"/>
    <col min="10502" max="10502" width="9.42578125" style="7" customWidth="1"/>
    <col min="10503" max="10503" width="10.42578125" style="7" customWidth="1"/>
    <col min="10504" max="10504" width="9.42578125" style="7" bestFit="1" customWidth="1"/>
    <col min="10505" max="10505" width="9.42578125" style="7" customWidth="1"/>
    <col min="10506" max="10507" width="10.5703125" style="7" customWidth="1"/>
    <col min="10508" max="10509" width="11.28515625" style="7" customWidth="1"/>
    <col min="10510" max="10510" width="9.42578125" style="7" customWidth="1"/>
    <col min="10511" max="10511" width="10" style="7" customWidth="1"/>
    <col min="10512" max="10512" width="10.7109375" style="7" customWidth="1"/>
    <col min="10513" max="10513" width="6.7109375" style="7" customWidth="1"/>
    <col min="10514" max="10514" width="9.140625" style="7"/>
    <col min="10515" max="10515" width="9.5703125" style="7" customWidth="1"/>
    <col min="10516" max="10516" width="9" style="7" customWidth="1"/>
    <col min="10517" max="10517" width="11.140625" style="7" customWidth="1"/>
    <col min="10518" max="10518" width="11.28515625" style="7" customWidth="1"/>
    <col min="10519" max="10519" width="10.42578125" style="7" customWidth="1"/>
    <col min="10520" max="10520" width="11.85546875" style="7" customWidth="1"/>
    <col min="10521" max="10521" width="11" style="7" customWidth="1"/>
    <col min="10522" max="10522" width="7.85546875" style="7" customWidth="1"/>
    <col min="10523" max="10523" width="8" style="7" customWidth="1"/>
    <col min="10524" max="10526" width="6.7109375" style="7" customWidth="1"/>
    <col min="10527" max="10752" width="9.140625" style="7"/>
    <col min="10753" max="10753" width="6.7109375" style="7" customWidth="1"/>
    <col min="10754" max="10754" width="26" style="7" customWidth="1"/>
    <col min="10755" max="10756" width="6.7109375" style="7" customWidth="1"/>
    <col min="10757" max="10757" width="10.42578125" style="7" customWidth="1"/>
    <col min="10758" max="10758" width="9.42578125" style="7" customWidth="1"/>
    <col min="10759" max="10759" width="10.42578125" style="7" customWidth="1"/>
    <col min="10760" max="10760" width="9.42578125" style="7" bestFit="1" customWidth="1"/>
    <col min="10761" max="10761" width="9.42578125" style="7" customWidth="1"/>
    <col min="10762" max="10763" width="10.5703125" style="7" customWidth="1"/>
    <col min="10764" max="10765" width="11.28515625" style="7" customWidth="1"/>
    <col min="10766" max="10766" width="9.42578125" style="7" customWidth="1"/>
    <col min="10767" max="10767" width="10" style="7" customWidth="1"/>
    <col min="10768" max="10768" width="10.7109375" style="7" customWidth="1"/>
    <col min="10769" max="10769" width="6.7109375" style="7" customWidth="1"/>
    <col min="10770" max="10770" width="9.140625" style="7"/>
    <col min="10771" max="10771" width="9.5703125" style="7" customWidth="1"/>
    <col min="10772" max="10772" width="9" style="7" customWidth="1"/>
    <col min="10773" max="10773" width="11.140625" style="7" customWidth="1"/>
    <col min="10774" max="10774" width="11.28515625" style="7" customWidth="1"/>
    <col min="10775" max="10775" width="10.42578125" style="7" customWidth="1"/>
    <col min="10776" max="10776" width="11.85546875" style="7" customWidth="1"/>
    <col min="10777" max="10777" width="11" style="7" customWidth="1"/>
    <col min="10778" max="10778" width="7.85546875" style="7" customWidth="1"/>
    <col min="10779" max="10779" width="8" style="7" customWidth="1"/>
    <col min="10780" max="10782" width="6.7109375" style="7" customWidth="1"/>
    <col min="10783" max="11008" width="9.140625" style="7"/>
    <col min="11009" max="11009" width="6.7109375" style="7" customWidth="1"/>
    <col min="11010" max="11010" width="26" style="7" customWidth="1"/>
    <col min="11011" max="11012" width="6.7109375" style="7" customWidth="1"/>
    <col min="11013" max="11013" width="10.42578125" style="7" customWidth="1"/>
    <col min="11014" max="11014" width="9.42578125" style="7" customWidth="1"/>
    <col min="11015" max="11015" width="10.42578125" style="7" customWidth="1"/>
    <col min="11016" max="11016" width="9.42578125" style="7" bestFit="1" customWidth="1"/>
    <col min="11017" max="11017" width="9.42578125" style="7" customWidth="1"/>
    <col min="11018" max="11019" width="10.5703125" style="7" customWidth="1"/>
    <col min="11020" max="11021" width="11.28515625" style="7" customWidth="1"/>
    <col min="11022" max="11022" width="9.42578125" style="7" customWidth="1"/>
    <col min="11023" max="11023" width="10" style="7" customWidth="1"/>
    <col min="11024" max="11024" width="10.7109375" style="7" customWidth="1"/>
    <col min="11025" max="11025" width="6.7109375" style="7" customWidth="1"/>
    <col min="11026" max="11026" width="9.140625" style="7"/>
    <col min="11027" max="11027" width="9.5703125" style="7" customWidth="1"/>
    <col min="11028" max="11028" width="9" style="7" customWidth="1"/>
    <col min="11029" max="11029" width="11.140625" style="7" customWidth="1"/>
    <col min="11030" max="11030" width="11.28515625" style="7" customWidth="1"/>
    <col min="11031" max="11031" width="10.42578125" style="7" customWidth="1"/>
    <col min="11032" max="11032" width="11.85546875" style="7" customWidth="1"/>
    <col min="11033" max="11033" width="11" style="7" customWidth="1"/>
    <col min="11034" max="11034" width="7.85546875" style="7" customWidth="1"/>
    <col min="11035" max="11035" width="8" style="7" customWidth="1"/>
    <col min="11036" max="11038" width="6.7109375" style="7" customWidth="1"/>
    <col min="11039" max="11264" width="9.140625" style="7"/>
    <col min="11265" max="11265" width="6.7109375" style="7" customWidth="1"/>
    <col min="11266" max="11266" width="26" style="7" customWidth="1"/>
    <col min="11267" max="11268" width="6.7109375" style="7" customWidth="1"/>
    <col min="11269" max="11269" width="10.42578125" style="7" customWidth="1"/>
    <col min="11270" max="11270" width="9.42578125" style="7" customWidth="1"/>
    <col min="11271" max="11271" width="10.42578125" style="7" customWidth="1"/>
    <col min="11272" max="11272" width="9.42578125" style="7" bestFit="1" customWidth="1"/>
    <col min="11273" max="11273" width="9.42578125" style="7" customWidth="1"/>
    <col min="11274" max="11275" width="10.5703125" style="7" customWidth="1"/>
    <col min="11276" max="11277" width="11.28515625" style="7" customWidth="1"/>
    <col min="11278" max="11278" width="9.42578125" style="7" customWidth="1"/>
    <col min="11279" max="11279" width="10" style="7" customWidth="1"/>
    <col min="11280" max="11280" width="10.7109375" style="7" customWidth="1"/>
    <col min="11281" max="11281" width="6.7109375" style="7" customWidth="1"/>
    <col min="11282" max="11282" width="9.140625" style="7"/>
    <col min="11283" max="11283" width="9.5703125" style="7" customWidth="1"/>
    <col min="11284" max="11284" width="9" style="7" customWidth="1"/>
    <col min="11285" max="11285" width="11.140625" style="7" customWidth="1"/>
    <col min="11286" max="11286" width="11.28515625" style="7" customWidth="1"/>
    <col min="11287" max="11287" width="10.42578125" style="7" customWidth="1"/>
    <col min="11288" max="11288" width="11.85546875" style="7" customWidth="1"/>
    <col min="11289" max="11289" width="11" style="7" customWidth="1"/>
    <col min="11290" max="11290" width="7.85546875" style="7" customWidth="1"/>
    <col min="11291" max="11291" width="8" style="7" customWidth="1"/>
    <col min="11292" max="11294" width="6.7109375" style="7" customWidth="1"/>
    <col min="11295" max="11520" width="9.140625" style="7"/>
    <col min="11521" max="11521" width="6.7109375" style="7" customWidth="1"/>
    <col min="11522" max="11522" width="26" style="7" customWidth="1"/>
    <col min="11523" max="11524" width="6.7109375" style="7" customWidth="1"/>
    <col min="11525" max="11525" width="10.42578125" style="7" customWidth="1"/>
    <col min="11526" max="11526" width="9.42578125" style="7" customWidth="1"/>
    <col min="11527" max="11527" width="10.42578125" style="7" customWidth="1"/>
    <col min="11528" max="11528" width="9.42578125" style="7" bestFit="1" customWidth="1"/>
    <col min="11529" max="11529" width="9.42578125" style="7" customWidth="1"/>
    <col min="11530" max="11531" width="10.5703125" style="7" customWidth="1"/>
    <col min="11532" max="11533" width="11.28515625" style="7" customWidth="1"/>
    <col min="11534" max="11534" width="9.42578125" style="7" customWidth="1"/>
    <col min="11535" max="11535" width="10" style="7" customWidth="1"/>
    <col min="11536" max="11536" width="10.7109375" style="7" customWidth="1"/>
    <col min="11537" max="11537" width="6.7109375" style="7" customWidth="1"/>
    <col min="11538" max="11538" width="9.140625" style="7"/>
    <col min="11539" max="11539" width="9.5703125" style="7" customWidth="1"/>
    <col min="11540" max="11540" width="9" style="7" customWidth="1"/>
    <col min="11541" max="11541" width="11.140625" style="7" customWidth="1"/>
    <col min="11542" max="11542" width="11.28515625" style="7" customWidth="1"/>
    <col min="11543" max="11543" width="10.42578125" style="7" customWidth="1"/>
    <col min="11544" max="11544" width="11.85546875" style="7" customWidth="1"/>
    <col min="11545" max="11545" width="11" style="7" customWidth="1"/>
    <col min="11546" max="11546" width="7.85546875" style="7" customWidth="1"/>
    <col min="11547" max="11547" width="8" style="7" customWidth="1"/>
    <col min="11548" max="11550" width="6.7109375" style="7" customWidth="1"/>
    <col min="11551" max="11776" width="9.140625" style="7"/>
    <col min="11777" max="11777" width="6.7109375" style="7" customWidth="1"/>
    <col min="11778" max="11778" width="26" style="7" customWidth="1"/>
    <col min="11779" max="11780" width="6.7109375" style="7" customWidth="1"/>
    <col min="11781" max="11781" width="10.42578125" style="7" customWidth="1"/>
    <col min="11782" max="11782" width="9.42578125" style="7" customWidth="1"/>
    <col min="11783" max="11783" width="10.42578125" style="7" customWidth="1"/>
    <col min="11784" max="11784" width="9.42578125" style="7" bestFit="1" customWidth="1"/>
    <col min="11785" max="11785" width="9.42578125" style="7" customWidth="1"/>
    <col min="11786" max="11787" width="10.5703125" style="7" customWidth="1"/>
    <col min="11788" max="11789" width="11.28515625" style="7" customWidth="1"/>
    <col min="11790" max="11790" width="9.42578125" style="7" customWidth="1"/>
    <col min="11791" max="11791" width="10" style="7" customWidth="1"/>
    <col min="11792" max="11792" width="10.7109375" style="7" customWidth="1"/>
    <col min="11793" max="11793" width="6.7109375" style="7" customWidth="1"/>
    <col min="11794" max="11794" width="9.140625" style="7"/>
    <col min="11795" max="11795" width="9.5703125" style="7" customWidth="1"/>
    <col min="11796" max="11796" width="9" style="7" customWidth="1"/>
    <col min="11797" max="11797" width="11.140625" style="7" customWidth="1"/>
    <col min="11798" max="11798" width="11.28515625" style="7" customWidth="1"/>
    <col min="11799" max="11799" width="10.42578125" style="7" customWidth="1"/>
    <col min="11800" max="11800" width="11.85546875" style="7" customWidth="1"/>
    <col min="11801" max="11801" width="11" style="7" customWidth="1"/>
    <col min="11802" max="11802" width="7.85546875" style="7" customWidth="1"/>
    <col min="11803" max="11803" width="8" style="7" customWidth="1"/>
    <col min="11804" max="11806" width="6.7109375" style="7" customWidth="1"/>
    <col min="11807" max="12032" width="9.140625" style="7"/>
    <col min="12033" max="12033" width="6.7109375" style="7" customWidth="1"/>
    <col min="12034" max="12034" width="26" style="7" customWidth="1"/>
    <col min="12035" max="12036" width="6.7109375" style="7" customWidth="1"/>
    <col min="12037" max="12037" width="10.42578125" style="7" customWidth="1"/>
    <col min="12038" max="12038" width="9.42578125" style="7" customWidth="1"/>
    <col min="12039" max="12039" width="10.42578125" style="7" customWidth="1"/>
    <col min="12040" max="12040" width="9.42578125" style="7" bestFit="1" customWidth="1"/>
    <col min="12041" max="12041" width="9.42578125" style="7" customWidth="1"/>
    <col min="12042" max="12043" width="10.5703125" style="7" customWidth="1"/>
    <col min="12044" max="12045" width="11.28515625" style="7" customWidth="1"/>
    <col min="12046" max="12046" width="9.42578125" style="7" customWidth="1"/>
    <col min="12047" max="12047" width="10" style="7" customWidth="1"/>
    <col min="12048" max="12048" width="10.7109375" style="7" customWidth="1"/>
    <col min="12049" max="12049" width="6.7109375" style="7" customWidth="1"/>
    <col min="12050" max="12050" width="9.140625" style="7"/>
    <col min="12051" max="12051" width="9.5703125" style="7" customWidth="1"/>
    <col min="12052" max="12052" width="9" style="7" customWidth="1"/>
    <col min="12053" max="12053" width="11.140625" style="7" customWidth="1"/>
    <col min="12054" max="12054" width="11.28515625" style="7" customWidth="1"/>
    <col min="12055" max="12055" width="10.42578125" style="7" customWidth="1"/>
    <col min="12056" max="12056" width="11.85546875" style="7" customWidth="1"/>
    <col min="12057" max="12057" width="11" style="7" customWidth="1"/>
    <col min="12058" max="12058" width="7.85546875" style="7" customWidth="1"/>
    <col min="12059" max="12059" width="8" style="7" customWidth="1"/>
    <col min="12060" max="12062" width="6.7109375" style="7" customWidth="1"/>
    <col min="12063" max="12288" width="9.140625" style="7"/>
    <col min="12289" max="12289" width="6.7109375" style="7" customWidth="1"/>
    <col min="12290" max="12290" width="26" style="7" customWidth="1"/>
    <col min="12291" max="12292" width="6.7109375" style="7" customWidth="1"/>
    <col min="12293" max="12293" width="10.42578125" style="7" customWidth="1"/>
    <col min="12294" max="12294" width="9.42578125" style="7" customWidth="1"/>
    <col min="12295" max="12295" width="10.42578125" style="7" customWidth="1"/>
    <col min="12296" max="12296" width="9.42578125" style="7" bestFit="1" customWidth="1"/>
    <col min="12297" max="12297" width="9.42578125" style="7" customWidth="1"/>
    <col min="12298" max="12299" width="10.5703125" style="7" customWidth="1"/>
    <col min="12300" max="12301" width="11.28515625" style="7" customWidth="1"/>
    <col min="12302" max="12302" width="9.42578125" style="7" customWidth="1"/>
    <col min="12303" max="12303" width="10" style="7" customWidth="1"/>
    <col min="12304" max="12304" width="10.7109375" style="7" customWidth="1"/>
    <col min="12305" max="12305" width="6.7109375" style="7" customWidth="1"/>
    <col min="12306" max="12306" width="9.140625" style="7"/>
    <col min="12307" max="12307" width="9.5703125" style="7" customWidth="1"/>
    <col min="12308" max="12308" width="9" style="7" customWidth="1"/>
    <col min="12309" max="12309" width="11.140625" style="7" customWidth="1"/>
    <col min="12310" max="12310" width="11.28515625" style="7" customWidth="1"/>
    <col min="12311" max="12311" width="10.42578125" style="7" customWidth="1"/>
    <col min="12312" max="12312" width="11.85546875" style="7" customWidth="1"/>
    <col min="12313" max="12313" width="11" style="7" customWidth="1"/>
    <col min="12314" max="12314" width="7.85546875" style="7" customWidth="1"/>
    <col min="12315" max="12315" width="8" style="7" customWidth="1"/>
    <col min="12316" max="12318" width="6.7109375" style="7" customWidth="1"/>
    <col min="12319" max="12544" width="9.140625" style="7"/>
    <col min="12545" max="12545" width="6.7109375" style="7" customWidth="1"/>
    <col min="12546" max="12546" width="26" style="7" customWidth="1"/>
    <col min="12547" max="12548" width="6.7109375" style="7" customWidth="1"/>
    <col min="12549" max="12549" width="10.42578125" style="7" customWidth="1"/>
    <col min="12550" max="12550" width="9.42578125" style="7" customWidth="1"/>
    <col min="12551" max="12551" width="10.42578125" style="7" customWidth="1"/>
    <col min="12552" max="12552" width="9.42578125" style="7" bestFit="1" customWidth="1"/>
    <col min="12553" max="12553" width="9.42578125" style="7" customWidth="1"/>
    <col min="12554" max="12555" width="10.5703125" style="7" customWidth="1"/>
    <col min="12556" max="12557" width="11.28515625" style="7" customWidth="1"/>
    <col min="12558" max="12558" width="9.42578125" style="7" customWidth="1"/>
    <col min="12559" max="12559" width="10" style="7" customWidth="1"/>
    <col min="12560" max="12560" width="10.7109375" style="7" customWidth="1"/>
    <col min="12561" max="12561" width="6.7109375" style="7" customWidth="1"/>
    <col min="12562" max="12562" width="9.140625" style="7"/>
    <col min="12563" max="12563" width="9.5703125" style="7" customWidth="1"/>
    <col min="12564" max="12564" width="9" style="7" customWidth="1"/>
    <col min="12565" max="12565" width="11.140625" style="7" customWidth="1"/>
    <col min="12566" max="12566" width="11.28515625" style="7" customWidth="1"/>
    <col min="12567" max="12567" width="10.42578125" style="7" customWidth="1"/>
    <col min="12568" max="12568" width="11.85546875" style="7" customWidth="1"/>
    <col min="12569" max="12569" width="11" style="7" customWidth="1"/>
    <col min="12570" max="12570" width="7.85546875" style="7" customWidth="1"/>
    <col min="12571" max="12571" width="8" style="7" customWidth="1"/>
    <col min="12572" max="12574" width="6.7109375" style="7" customWidth="1"/>
    <col min="12575" max="12800" width="9.140625" style="7"/>
    <col min="12801" max="12801" width="6.7109375" style="7" customWidth="1"/>
    <col min="12802" max="12802" width="26" style="7" customWidth="1"/>
    <col min="12803" max="12804" width="6.7109375" style="7" customWidth="1"/>
    <col min="12805" max="12805" width="10.42578125" style="7" customWidth="1"/>
    <col min="12806" max="12806" width="9.42578125" style="7" customWidth="1"/>
    <col min="12807" max="12807" width="10.42578125" style="7" customWidth="1"/>
    <col min="12808" max="12808" width="9.42578125" style="7" bestFit="1" customWidth="1"/>
    <col min="12809" max="12809" width="9.42578125" style="7" customWidth="1"/>
    <col min="12810" max="12811" width="10.5703125" style="7" customWidth="1"/>
    <col min="12812" max="12813" width="11.28515625" style="7" customWidth="1"/>
    <col min="12814" max="12814" width="9.42578125" style="7" customWidth="1"/>
    <col min="12815" max="12815" width="10" style="7" customWidth="1"/>
    <col min="12816" max="12816" width="10.7109375" style="7" customWidth="1"/>
    <col min="12817" max="12817" width="6.7109375" style="7" customWidth="1"/>
    <col min="12818" max="12818" width="9.140625" style="7"/>
    <col min="12819" max="12819" width="9.5703125" style="7" customWidth="1"/>
    <col min="12820" max="12820" width="9" style="7" customWidth="1"/>
    <col min="12821" max="12821" width="11.140625" style="7" customWidth="1"/>
    <col min="12822" max="12822" width="11.28515625" style="7" customWidth="1"/>
    <col min="12823" max="12823" width="10.42578125" style="7" customWidth="1"/>
    <col min="12824" max="12824" width="11.85546875" style="7" customWidth="1"/>
    <col min="12825" max="12825" width="11" style="7" customWidth="1"/>
    <col min="12826" max="12826" width="7.85546875" style="7" customWidth="1"/>
    <col min="12827" max="12827" width="8" style="7" customWidth="1"/>
    <col min="12828" max="12830" width="6.7109375" style="7" customWidth="1"/>
    <col min="12831" max="13056" width="9.140625" style="7"/>
    <col min="13057" max="13057" width="6.7109375" style="7" customWidth="1"/>
    <col min="13058" max="13058" width="26" style="7" customWidth="1"/>
    <col min="13059" max="13060" width="6.7109375" style="7" customWidth="1"/>
    <col min="13061" max="13061" width="10.42578125" style="7" customWidth="1"/>
    <col min="13062" max="13062" width="9.42578125" style="7" customWidth="1"/>
    <col min="13063" max="13063" width="10.42578125" style="7" customWidth="1"/>
    <col min="13064" max="13064" width="9.42578125" style="7" bestFit="1" customWidth="1"/>
    <col min="13065" max="13065" width="9.42578125" style="7" customWidth="1"/>
    <col min="13066" max="13067" width="10.5703125" style="7" customWidth="1"/>
    <col min="13068" max="13069" width="11.28515625" style="7" customWidth="1"/>
    <col min="13070" max="13070" width="9.42578125" style="7" customWidth="1"/>
    <col min="13071" max="13071" width="10" style="7" customWidth="1"/>
    <col min="13072" max="13072" width="10.7109375" style="7" customWidth="1"/>
    <col min="13073" max="13073" width="6.7109375" style="7" customWidth="1"/>
    <col min="13074" max="13074" width="9.140625" style="7"/>
    <col min="13075" max="13075" width="9.5703125" style="7" customWidth="1"/>
    <col min="13076" max="13076" width="9" style="7" customWidth="1"/>
    <col min="13077" max="13077" width="11.140625" style="7" customWidth="1"/>
    <col min="13078" max="13078" width="11.28515625" style="7" customWidth="1"/>
    <col min="13079" max="13079" width="10.42578125" style="7" customWidth="1"/>
    <col min="13080" max="13080" width="11.85546875" style="7" customWidth="1"/>
    <col min="13081" max="13081" width="11" style="7" customWidth="1"/>
    <col min="13082" max="13082" width="7.85546875" style="7" customWidth="1"/>
    <col min="13083" max="13083" width="8" style="7" customWidth="1"/>
    <col min="13084" max="13086" width="6.7109375" style="7" customWidth="1"/>
    <col min="13087" max="13312" width="9.140625" style="7"/>
    <col min="13313" max="13313" width="6.7109375" style="7" customWidth="1"/>
    <col min="13314" max="13314" width="26" style="7" customWidth="1"/>
    <col min="13315" max="13316" width="6.7109375" style="7" customWidth="1"/>
    <col min="13317" max="13317" width="10.42578125" style="7" customWidth="1"/>
    <col min="13318" max="13318" width="9.42578125" style="7" customWidth="1"/>
    <col min="13319" max="13319" width="10.42578125" style="7" customWidth="1"/>
    <col min="13320" max="13320" width="9.42578125" style="7" bestFit="1" customWidth="1"/>
    <col min="13321" max="13321" width="9.42578125" style="7" customWidth="1"/>
    <col min="13322" max="13323" width="10.5703125" style="7" customWidth="1"/>
    <col min="13324" max="13325" width="11.28515625" style="7" customWidth="1"/>
    <col min="13326" max="13326" width="9.42578125" style="7" customWidth="1"/>
    <col min="13327" max="13327" width="10" style="7" customWidth="1"/>
    <col min="13328" max="13328" width="10.7109375" style="7" customWidth="1"/>
    <col min="13329" max="13329" width="6.7109375" style="7" customWidth="1"/>
    <col min="13330" max="13330" width="9.140625" style="7"/>
    <col min="13331" max="13331" width="9.5703125" style="7" customWidth="1"/>
    <col min="13332" max="13332" width="9" style="7" customWidth="1"/>
    <col min="13333" max="13333" width="11.140625" style="7" customWidth="1"/>
    <col min="13334" max="13334" width="11.28515625" style="7" customWidth="1"/>
    <col min="13335" max="13335" width="10.42578125" style="7" customWidth="1"/>
    <col min="13336" max="13336" width="11.85546875" style="7" customWidth="1"/>
    <col min="13337" max="13337" width="11" style="7" customWidth="1"/>
    <col min="13338" max="13338" width="7.85546875" style="7" customWidth="1"/>
    <col min="13339" max="13339" width="8" style="7" customWidth="1"/>
    <col min="13340" max="13342" width="6.7109375" style="7" customWidth="1"/>
    <col min="13343" max="13568" width="9.140625" style="7"/>
    <col min="13569" max="13569" width="6.7109375" style="7" customWidth="1"/>
    <col min="13570" max="13570" width="26" style="7" customWidth="1"/>
    <col min="13571" max="13572" width="6.7109375" style="7" customWidth="1"/>
    <col min="13573" max="13573" width="10.42578125" style="7" customWidth="1"/>
    <col min="13574" max="13574" width="9.42578125" style="7" customWidth="1"/>
    <col min="13575" max="13575" width="10.42578125" style="7" customWidth="1"/>
    <col min="13576" max="13576" width="9.42578125" style="7" bestFit="1" customWidth="1"/>
    <col min="13577" max="13577" width="9.42578125" style="7" customWidth="1"/>
    <col min="13578" max="13579" width="10.5703125" style="7" customWidth="1"/>
    <col min="13580" max="13581" width="11.28515625" style="7" customWidth="1"/>
    <col min="13582" max="13582" width="9.42578125" style="7" customWidth="1"/>
    <col min="13583" max="13583" width="10" style="7" customWidth="1"/>
    <col min="13584" max="13584" width="10.7109375" style="7" customWidth="1"/>
    <col min="13585" max="13585" width="6.7109375" style="7" customWidth="1"/>
    <col min="13586" max="13586" width="9.140625" style="7"/>
    <col min="13587" max="13587" width="9.5703125" style="7" customWidth="1"/>
    <col min="13588" max="13588" width="9" style="7" customWidth="1"/>
    <col min="13589" max="13589" width="11.140625" style="7" customWidth="1"/>
    <col min="13590" max="13590" width="11.28515625" style="7" customWidth="1"/>
    <col min="13591" max="13591" width="10.42578125" style="7" customWidth="1"/>
    <col min="13592" max="13592" width="11.85546875" style="7" customWidth="1"/>
    <col min="13593" max="13593" width="11" style="7" customWidth="1"/>
    <col min="13594" max="13594" width="7.85546875" style="7" customWidth="1"/>
    <col min="13595" max="13595" width="8" style="7" customWidth="1"/>
    <col min="13596" max="13598" width="6.7109375" style="7" customWidth="1"/>
    <col min="13599" max="13824" width="9.140625" style="7"/>
    <col min="13825" max="13825" width="6.7109375" style="7" customWidth="1"/>
    <col min="13826" max="13826" width="26" style="7" customWidth="1"/>
    <col min="13827" max="13828" width="6.7109375" style="7" customWidth="1"/>
    <col min="13829" max="13829" width="10.42578125" style="7" customWidth="1"/>
    <col min="13830" max="13830" width="9.42578125" style="7" customWidth="1"/>
    <col min="13831" max="13831" width="10.42578125" style="7" customWidth="1"/>
    <col min="13832" max="13832" width="9.42578125" style="7" bestFit="1" customWidth="1"/>
    <col min="13833" max="13833" width="9.42578125" style="7" customWidth="1"/>
    <col min="13834" max="13835" width="10.5703125" style="7" customWidth="1"/>
    <col min="13836" max="13837" width="11.28515625" style="7" customWidth="1"/>
    <col min="13838" max="13838" width="9.42578125" style="7" customWidth="1"/>
    <col min="13839" max="13839" width="10" style="7" customWidth="1"/>
    <col min="13840" max="13840" width="10.7109375" style="7" customWidth="1"/>
    <col min="13841" max="13841" width="6.7109375" style="7" customWidth="1"/>
    <col min="13842" max="13842" width="9.140625" style="7"/>
    <col min="13843" max="13843" width="9.5703125" style="7" customWidth="1"/>
    <col min="13844" max="13844" width="9" style="7" customWidth="1"/>
    <col min="13845" max="13845" width="11.140625" style="7" customWidth="1"/>
    <col min="13846" max="13846" width="11.28515625" style="7" customWidth="1"/>
    <col min="13847" max="13847" width="10.42578125" style="7" customWidth="1"/>
    <col min="13848" max="13848" width="11.85546875" style="7" customWidth="1"/>
    <col min="13849" max="13849" width="11" style="7" customWidth="1"/>
    <col min="13850" max="13850" width="7.85546875" style="7" customWidth="1"/>
    <col min="13851" max="13851" width="8" style="7" customWidth="1"/>
    <col min="13852" max="13854" width="6.7109375" style="7" customWidth="1"/>
    <col min="13855" max="14080" width="9.140625" style="7"/>
    <col min="14081" max="14081" width="6.7109375" style="7" customWidth="1"/>
    <col min="14082" max="14082" width="26" style="7" customWidth="1"/>
    <col min="14083" max="14084" width="6.7109375" style="7" customWidth="1"/>
    <col min="14085" max="14085" width="10.42578125" style="7" customWidth="1"/>
    <col min="14086" max="14086" width="9.42578125" style="7" customWidth="1"/>
    <col min="14087" max="14087" width="10.42578125" style="7" customWidth="1"/>
    <col min="14088" max="14088" width="9.42578125" style="7" bestFit="1" customWidth="1"/>
    <col min="14089" max="14089" width="9.42578125" style="7" customWidth="1"/>
    <col min="14090" max="14091" width="10.5703125" style="7" customWidth="1"/>
    <col min="14092" max="14093" width="11.28515625" style="7" customWidth="1"/>
    <col min="14094" max="14094" width="9.42578125" style="7" customWidth="1"/>
    <col min="14095" max="14095" width="10" style="7" customWidth="1"/>
    <col min="14096" max="14096" width="10.7109375" style="7" customWidth="1"/>
    <col min="14097" max="14097" width="6.7109375" style="7" customWidth="1"/>
    <col min="14098" max="14098" width="9.140625" style="7"/>
    <col min="14099" max="14099" width="9.5703125" style="7" customWidth="1"/>
    <col min="14100" max="14100" width="9" style="7" customWidth="1"/>
    <col min="14101" max="14101" width="11.140625" style="7" customWidth="1"/>
    <col min="14102" max="14102" width="11.28515625" style="7" customWidth="1"/>
    <col min="14103" max="14103" width="10.42578125" style="7" customWidth="1"/>
    <col min="14104" max="14104" width="11.85546875" style="7" customWidth="1"/>
    <col min="14105" max="14105" width="11" style="7" customWidth="1"/>
    <col min="14106" max="14106" width="7.85546875" style="7" customWidth="1"/>
    <col min="14107" max="14107" width="8" style="7" customWidth="1"/>
    <col min="14108" max="14110" width="6.7109375" style="7" customWidth="1"/>
    <col min="14111" max="14336" width="9.140625" style="7"/>
    <col min="14337" max="14337" width="6.7109375" style="7" customWidth="1"/>
    <col min="14338" max="14338" width="26" style="7" customWidth="1"/>
    <col min="14339" max="14340" width="6.7109375" style="7" customWidth="1"/>
    <col min="14341" max="14341" width="10.42578125" style="7" customWidth="1"/>
    <col min="14342" max="14342" width="9.42578125" style="7" customWidth="1"/>
    <col min="14343" max="14343" width="10.42578125" style="7" customWidth="1"/>
    <col min="14344" max="14344" width="9.42578125" style="7" bestFit="1" customWidth="1"/>
    <col min="14345" max="14345" width="9.42578125" style="7" customWidth="1"/>
    <col min="14346" max="14347" width="10.5703125" style="7" customWidth="1"/>
    <col min="14348" max="14349" width="11.28515625" style="7" customWidth="1"/>
    <col min="14350" max="14350" width="9.42578125" style="7" customWidth="1"/>
    <col min="14351" max="14351" width="10" style="7" customWidth="1"/>
    <col min="14352" max="14352" width="10.7109375" style="7" customWidth="1"/>
    <col min="14353" max="14353" width="6.7109375" style="7" customWidth="1"/>
    <col min="14354" max="14354" width="9.140625" style="7"/>
    <col min="14355" max="14355" width="9.5703125" style="7" customWidth="1"/>
    <col min="14356" max="14356" width="9" style="7" customWidth="1"/>
    <col min="14357" max="14357" width="11.140625" style="7" customWidth="1"/>
    <col min="14358" max="14358" width="11.28515625" style="7" customWidth="1"/>
    <col min="14359" max="14359" width="10.42578125" style="7" customWidth="1"/>
    <col min="14360" max="14360" width="11.85546875" style="7" customWidth="1"/>
    <col min="14361" max="14361" width="11" style="7" customWidth="1"/>
    <col min="14362" max="14362" width="7.85546875" style="7" customWidth="1"/>
    <col min="14363" max="14363" width="8" style="7" customWidth="1"/>
    <col min="14364" max="14366" width="6.7109375" style="7" customWidth="1"/>
    <col min="14367" max="14592" width="9.140625" style="7"/>
    <col min="14593" max="14593" width="6.7109375" style="7" customWidth="1"/>
    <col min="14594" max="14594" width="26" style="7" customWidth="1"/>
    <col min="14595" max="14596" width="6.7109375" style="7" customWidth="1"/>
    <col min="14597" max="14597" width="10.42578125" style="7" customWidth="1"/>
    <col min="14598" max="14598" width="9.42578125" style="7" customWidth="1"/>
    <col min="14599" max="14599" width="10.42578125" style="7" customWidth="1"/>
    <col min="14600" max="14600" width="9.42578125" style="7" bestFit="1" customWidth="1"/>
    <col min="14601" max="14601" width="9.42578125" style="7" customWidth="1"/>
    <col min="14602" max="14603" width="10.5703125" style="7" customWidth="1"/>
    <col min="14604" max="14605" width="11.28515625" style="7" customWidth="1"/>
    <col min="14606" max="14606" width="9.42578125" style="7" customWidth="1"/>
    <col min="14607" max="14607" width="10" style="7" customWidth="1"/>
    <col min="14608" max="14608" width="10.7109375" style="7" customWidth="1"/>
    <col min="14609" max="14609" width="6.7109375" style="7" customWidth="1"/>
    <col min="14610" max="14610" width="9.140625" style="7"/>
    <col min="14611" max="14611" width="9.5703125" style="7" customWidth="1"/>
    <col min="14612" max="14612" width="9" style="7" customWidth="1"/>
    <col min="14613" max="14613" width="11.140625" style="7" customWidth="1"/>
    <col min="14614" max="14614" width="11.28515625" style="7" customWidth="1"/>
    <col min="14615" max="14615" width="10.42578125" style="7" customWidth="1"/>
    <col min="14616" max="14616" width="11.85546875" style="7" customWidth="1"/>
    <col min="14617" max="14617" width="11" style="7" customWidth="1"/>
    <col min="14618" max="14618" width="7.85546875" style="7" customWidth="1"/>
    <col min="14619" max="14619" width="8" style="7" customWidth="1"/>
    <col min="14620" max="14622" width="6.7109375" style="7" customWidth="1"/>
    <col min="14623" max="14848" width="9.140625" style="7"/>
    <col min="14849" max="14849" width="6.7109375" style="7" customWidth="1"/>
    <col min="14850" max="14850" width="26" style="7" customWidth="1"/>
    <col min="14851" max="14852" width="6.7109375" style="7" customWidth="1"/>
    <col min="14853" max="14853" width="10.42578125" style="7" customWidth="1"/>
    <col min="14854" max="14854" width="9.42578125" style="7" customWidth="1"/>
    <col min="14855" max="14855" width="10.42578125" style="7" customWidth="1"/>
    <col min="14856" max="14856" width="9.42578125" style="7" bestFit="1" customWidth="1"/>
    <col min="14857" max="14857" width="9.42578125" style="7" customWidth="1"/>
    <col min="14858" max="14859" width="10.5703125" style="7" customWidth="1"/>
    <col min="14860" max="14861" width="11.28515625" style="7" customWidth="1"/>
    <col min="14862" max="14862" width="9.42578125" style="7" customWidth="1"/>
    <col min="14863" max="14863" width="10" style="7" customWidth="1"/>
    <col min="14864" max="14864" width="10.7109375" style="7" customWidth="1"/>
    <col min="14865" max="14865" width="6.7109375" style="7" customWidth="1"/>
    <col min="14866" max="14866" width="9.140625" style="7"/>
    <col min="14867" max="14867" width="9.5703125" style="7" customWidth="1"/>
    <col min="14868" max="14868" width="9" style="7" customWidth="1"/>
    <col min="14869" max="14869" width="11.140625" style="7" customWidth="1"/>
    <col min="14870" max="14870" width="11.28515625" style="7" customWidth="1"/>
    <col min="14871" max="14871" width="10.42578125" style="7" customWidth="1"/>
    <col min="14872" max="14872" width="11.85546875" style="7" customWidth="1"/>
    <col min="14873" max="14873" width="11" style="7" customWidth="1"/>
    <col min="14874" max="14874" width="7.85546875" style="7" customWidth="1"/>
    <col min="14875" max="14875" width="8" style="7" customWidth="1"/>
    <col min="14876" max="14878" width="6.7109375" style="7" customWidth="1"/>
    <col min="14879" max="15104" width="9.140625" style="7"/>
    <col min="15105" max="15105" width="6.7109375" style="7" customWidth="1"/>
    <col min="15106" max="15106" width="26" style="7" customWidth="1"/>
    <col min="15107" max="15108" width="6.7109375" style="7" customWidth="1"/>
    <col min="15109" max="15109" width="10.42578125" style="7" customWidth="1"/>
    <col min="15110" max="15110" width="9.42578125" style="7" customWidth="1"/>
    <col min="15111" max="15111" width="10.42578125" style="7" customWidth="1"/>
    <col min="15112" max="15112" width="9.42578125" style="7" bestFit="1" customWidth="1"/>
    <col min="15113" max="15113" width="9.42578125" style="7" customWidth="1"/>
    <col min="15114" max="15115" width="10.5703125" style="7" customWidth="1"/>
    <col min="15116" max="15117" width="11.28515625" style="7" customWidth="1"/>
    <col min="15118" max="15118" width="9.42578125" style="7" customWidth="1"/>
    <col min="15119" max="15119" width="10" style="7" customWidth="1"/>
    <col min="15120" max="15120" width="10.7109375" style="7" customWidth="1"/>
    <col min="15121" max="15121" width="6.7109375" style="7" customWidth="1"/>
    <col min="15122" max="15122" width="9.140625" style="7"/>
    <col min="15123" max="15123" width="9.5703125" style="7" customWidth="1"/>
    <col min="15124" max="15124" width="9" style="7" customWidth="1"/>
    <col min="15125" max="15125" width="11.140625" style="7" customWidth="1"/>
    <col min="15126" max="15126" width="11.28515625" style="7" customWidth="1"/>
    <col min="15127" max="15127" width="10.42578125" style="7" customWidth="1"/>
    <col min="15128" max="15128" width="11.85546875" style="7" customWidth="1"/>
    <col min="15129" max="15129" width="11" style="7" customWidth="1"/>
    <col min="15130" max="15130" width="7.85546875" style="7" customWidth="1"/>
    <col min="15131" max="15131" width="8" style="7" customWidth="1"/>
    <col min="15132" max="15134" width="6.7109375" style="7" customWidth="1"/>
    <col min="15135" max="15360" width="9.140625" style="7"/>
    <col min="15361" max="15361" width="6.7109375" style="7" customWidth="1"/>
    <col min="15362" max="15362" width="26" style="7" customWidth="1"/>
    <col min="15363" max="15364" width="6.7109375" style="7" customWidth="1"/>
    <col min="15365" max="15365" width="10.42578125" style="7" customWidth="1"/>
    <col min="15366" max="15366" width="9.42578125" style="7" customWidth="1"/>
    <col min="15367" max="15367" width="10.42578125" style="7" customWidth="1"/>
    <col min="15368" max="15368" width="9.42578125" style="7" bestFit="1" customWidth="1"/>
    <col min="15369" max="15369" width="9.42578125" style="7" customWidth="1"/>
    <col min="15370" max="15371" width="10.5703125" style="7" customWidth="1"/>
    <col min="15372" max="15373" width="11.28515625" style="7" customWidth="1"/>
    <col min="15374" max="15374" width="9.42578125" style="7" customWidth="1"/>
    <col min="15375" max="15375" width="10" style="7" customWidth="1"/>
    <col min="15376" max="15376" width="10.7109375" style="7" customWidth="1"/>
    <col min="15377" max="15377" width="6.7109375" style="7" customWidth="1"/>
    <col min="15378" max="15378" width="9.140625" style="7"/>
    <col min="15379" max="15379" width="9.5703125" style="7" customWidth="1"/>
    <col min="15380" max="15380" width="9" style="7" customWidth="1"/>
    <col min="15381" max="15381" width="11.140625" style="7" customWidth="1"/>
    <col min="15382" max="15382" width="11.28515625" style="7" customWidth="1"/>
    <col min="15383" max="15383" width="10.42578125" style="7" customWidth="1"/>
    <col min="15384" max="15384" width="11.85546875" style="7" customWidth="1"/>
    <col min="15385" max="15385" width="11" style="7" customWidth="1"/>
    <col min="15386" max="15386" width="7.85546875" style="7" customWidth="1"/>
    <col min="15387" max="15387" width="8" style="7" customWidth="1"/>
    <col min="15388" max="15390" width="6.7109375" style="7" customWidth="1"/>
    <col min="15391" max="15616" width="9.140625" style="7"/>
    <col min="15617" max="15617" width="6.7109375" style="7" customWidth="1"/>
    <col min="15618" max="15618" width="26" style="7" customWidth="1"/>
    <col min="15619" max="15620" width="6.7109375" style="7" customWidth="1"/>
    <col min="15621" max="15621" width="10.42578125" style="7" customWidth="1"/>
    <col min="15622" max="15622" width="9.42578125" style="7" customWidth="1"/>
    <col min="15623" max="15623" width="10.42578125" style="7" customWidth="1"/>
    <col min="15624" max="15624" width="9.42578125" style="7" bestFit="1" customWidth="1"/>
    <col min="15625" max="15625" width="9.42578125" style="7" customWidth="1"/>
    <col min="15626" max="15627" width="10.5703125" style="7" customWidth="1"/>
    <col min="15628" max="15629" width="11.28515625" style="7" customWidth="1"/>
    <col min="15630" max="15630" width="9.42578125" style="7" customWidth="1"/>
    <col min="15631" max="15631" width="10" style="7" customWidth="1"/>
    <col min="15632" max="15632" width="10.7109375" style="7" customWidth="1"/>
    <col min="15633" max="15633" width="6.7109375" style="7" customWidth="1"/>
    <col min="15634" max="15634" width="9.140625" style="7"/>
    <col min="15635" max="15635" width="9.5703125" style="7" customWidth="1"/>
    <col min="15636" max="15636" width="9" style="7" customWidth="1"/>
    <col min="15637" max="15637" width="11.140625" style="7" customWidth="1"/>
    <col min="15638" max="15638" width="11.28515625" style="7" customWidth="1"/>
    <col min="15639" max="15639" width="10.42578125" style="7" customWidth="1"/>
    <col min="15640" max="15640" width="11.85546875" style="7" customWidth="1"/>
    <col min="15641" max="15641" width="11" style="7" customWidth="1"/>
    <col min="15642" max="15642" width="7.85546875" style="7" customWidth="1"/>
    <col min="15643" max="15643" width="8" style="7" customWidth="1"/>
    <col min="15644" max="15646" width="6.7109375" style="7" customWidth="1"/>
    <col min="15647" max="15872" width="9.140625" style="7"/>
    <col min="15873" max="15873" width="6.7109375" style="7" customWidth="1"/>
    <col min="15874" max="15874" width="26" style="7" customWidth="1"/>
    <col min="15875" max="15876" width="6.7109375" style="7" customWidth="1"/>
    <col min="15877" max="15877" width="10.42578125" style="7" customWidth="1"/>
    <col min="15878" max="15878" width="9.42578125" style="7" customWidth="1"/>
    <col min="15879" max="15879" width="10.42578125" style="7" customWidth="1"/>
    <col min="15880" max="15880" width="9.42578125" style="7" bestFit="1" customWidth="1"/>
    <col min="15881" max="15881" width="9.42578125" style="7" customWidth="1"/>
    <col min="15882" max="15883" width="10.5703125" style="7" customWidth="1"/>
    <col min="15884" max="15885" width="11.28515625" style="7" customWidth="1"/>
    <col min="15886" max="15886" width="9.42578125" style="7" customWidth="1"/>
    <col min="15887" max="15887" width="10" style="7" customWidth="1"/>
    <col min="15888" max="15888" width="10.7109375" style="7" customWidth="1"/>
    <col min="15889" max="15889" width="6.7109375" style="7" customWidth="1"/>
    <col min="15890" max="15890" width="9.140625" style="7"/>
    <col min="15891" max="15891" width="9.5703125" style="7" customWidth="1"/>
    <col min="15892" max="15892" width="9" style="7" customWidth="1"/>
    <col min="15893" max="15893" width="11.140625" style="7" customWidth="1"/>
    <col min="15894" max="15894" width="11.28515625" style="7" customWidth="1"/>
    <col min="15895" max="15895" width="10.42578125" style="7" customWidth="1"/>
    <col min="15896" max="15896" width="11.85546875" style="7" customWidth="1"/>
    <col min="15897" max="15897" width="11" style="7" customWidth="1"/>
    <col min="15898" max="15898" width="7.85546875" style="7" customWidth="1"/>
    <col min="15899" max="15899" width="8" style="7" customWidth="1"/>
    <col min="15900" max="15902" width="6.7109375" style="7" customWidth="1"/>
    <col min="15903" max="16128" width="9.140625" style="7"/>
    <col min="16129" max="16129" width="6.7109375" style="7" customWidth="1"/>
    <col min="16130" max="16130" width="26" style="7" customWidth="1"/>
    <col min="16131" max="16132" width="6.7109375" style="7" customWidth="1"/>
    <col min="16133" max="16133" width="10.42578125" style="7" customWidth="1"/>
    <col min="16134" max="16134" width="9.42578125" style="7" customWidth="1"/>
    <col min="16135" max="16135" width="10.42578125" style="7" customWidth="1"/>
    <col min="16136" max="16136" width="9.42578125" style="7" bestFit="1" customWidth="1"/>
    <col min="16137" max="16137" width="9.42578125" style="7" customWidth="1"/>
    <col min="16138" max="16139" width="10.5703125" style="7" customWidth="1"/>
    <col min="16140" max="16141" width="11.28515625" style="7" customWidth="1"/>
    <col min="16142" max="16142" width="9.42578125" style="7" customWidth="1"/>
    <col min="16143" max="16143" width="10" style="7" customWidth="1"/>
    <col min="16144" max="16144" width="10.7109375" style="7" customWidth="1"/>
    <col min="16145" max="16145" width="6.7109375" style="7" customWidth="1"/>
    <col min="16146" max="16146" width="9.140625" style="7"/>
    <col min="16147" max="16147" width="9.5703125" style="7" customWidth="1"/>
    <col min="16148" max="16148" width="9" style="7" customWidth="1"/>
    <col min="16149" max="16149" width="11.140625" style="7" customWidth="1"/>
    <col min="16150" max="16150" width="11.28515625" style="7" customWidth="1"/>
    <col min="16151" max="16151" width="10.42578125" style="7" customWidth="1"/>
    <col min="16152" max="16152" width="11.85546875" style="7" customWidth="1"/>
    <col min="16153" max="16153" width="11" style="7" customWidth="1"/>
    <col min="16154" max="16154" width="7.85546875" style="7" customWidth="1"/>
    <col min="16155" max="16155" width="8" style="7" customWidth="1"/>
    <col min="16156" max="16158" width="6.7109375" style="7" customWidth="1"/>
    <col min="16159" max="16384" width="9.140625" style="7"/>
  </cols>
  <sheetData>
    <row r="1" spans="1:29" s="1" customFormat="1" ht="38.25" customHeight="1" x14ac:dyDescent="0.25">
      <c r="A1" s="101" t="s">
        <v>113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3"/>
    </row>
    <row r="2" spans="1:29" s="5" customFormat="1" ht="25.5" customHeight="1" x14ac:dyDescent="0.25">
      <c r="A2" s="104" t="s">
        <v>0</v>
      </c>
      <c r="B2" s="105" t="s">
        <v>1</v>
      </c>
      <c r="C2" s="105" t="s">
        <v>2</v>
      </c>
      <c r="D2" s="106" t="s">
        <v>3</v>
      </c>
      <c r="E2" s="105" t="s">
        <v>4</v>
      </c>
      <c r="F2" s="105"/>
      <c r="G2" s="105"/>
      <c r="H2" s="104" t="s">
        <v>5</v>
      </c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4">
        <v>10</v>
      </c>
      <c r="AA2" s="4"/>
    </row>
    <row r="3" spans="1:29" s="6" customFormat="1" ht="38.25" customHeight="1" x14ac:dyDescent="0.25">
      <c r="A3" s="104"/>
      <c r="B3" s="105"/>
      <c r="C3" s="105"/>
      <c r="D3" s="106"/>
      <c r="E3" s="105"/>
      <c r="F3" s="105"/>
      <c r="G3" s="105"/>
      <c r="H3" s="105" t="s">
        <v>6</v>
      </c>
      <c r="I3" s="105"/>
      <c r="J3" s="105"/>
      <c r="K3" s="105" t="s">
        <v>7</v>
      </c>
      <c r="L3" s="105"/>
      <c r="M3" s="105"/>
      <c r="N3" s="105" t="s">
        <v>8</v>
      </c>
      <c r="O3" s="105"/>
      <c r="P3" s="105"/>
      <c r="Q3" s="105" t="s">
        <v>9</v>
      </c>
      <c r="R3" s="105"/>
      <c r="S3" s="105"/>
      <c r="T3" s="105" t="s">
        <v>10</v>
      </c>
      <c r="U3" s="105"/>
      <c r="V3" s="105"/>
      <c r="W3" s="105" t="s">
        <v>11</v>
      </c>
      <c r="X3" s="105"/>
      <c r="Y3" s="105"/>
      <c r="Z3" s="2"/>
      <c r="AA3" s="2"/>
    </row>
    <row r="4" spans="1:29" s="6" customFormat="1" ht="37.5" customHeight="1" x14ac:dyDescent="0.25">
      <c r="A4" s="104"/>
      <c r="B4" s="105"/>
      <c r="C4" s="105"/>
      <c r="D4" s="106"/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18</v>
      </c>
      <c r="L4" s="3" t="s">
        <v>19</v>
      </c>
      <c r="M4" s="3" t="s">
        <v>20</v>
      </c>
      <c r="N4" s="3" t="s">
        <v>21</v>
      </c>
      <c r="O4" s="3" t="s">
        <v>22</v>
      </c>
      <c r="P4" s="3" t="s">
        <v>23</v>
      </c>
      <c r="Q4" s="3" t="s">
        <v>24</v>
      </c>
      <c r="R4" s="3" t="s">
        <v>25</v>
      </c>
      <c r="S4" s="3" t="s">
        <v>26</v>
      </c>
      <c r="T4" s="3" t="s">
        <v>27</v>
      </c>
      <c r="U4" s="3" t="s">
        <v>28</v>
      </c>
      <c r="V4" s="3" t="s">
        <v>29</v>
      </c>
      <c r="W4" s="3" t="s">
        <v>30</v>
      </c>
      <c r="X4" s="3" t="s">
        <v>31</v>
      </c>
      <c r="Y4" s="3" t="s">
        <v>32</v>
      </c>
      <c r="Z4" s="3" t="s">
        <v>33</v>
      </c>
      <c r="AA4" s="2" t="s">
        <v>34</v>
      </c>
    </row>
    <row r="5" spans="1:29" ht="12.75" x14ac:dyDescent="0.25">
      <c r="A5" s="4">
        <v>1</v>
      </c>
      <c r="B5" s="72" t="s">
        <v>35</v>
      </c>
      <c r="C5" s="73">
        <v>1260</v>
      </c>
      <c r="D5" s="74">
        <v>0.36220000000000002</v>
      </c>
      <c r="E5" s="75">
        <v>179.09</v>
      </c>
      <c r="F5" s="75">
        <v>232.74440400000003</v>
      </c>
      <c r="G5" s="75">
        <f>F5-E5</f>
        <v>53.654404000000028</v>
      </c>
      <c r="H5" s="75">
        <v>239.375</v>
      </c>
      <c r="I5" s="75">
        <v>240.74094467500004</v>
      </c>
      <c r="J5" s="75">
        <f>I5-H5</f>
        <v>1.365944675000037</v>
      </c>
      <c r="K5" s="75">
        <v>757.55070000000012</v>
      </c>
      <c r="L5" s="75">
        <v>979.2257447585838</v>
      </c>
      <c r="M5" s="75">
        <f>L5-K5</f>
        <v>221.67504475858368</v>
      </c>
      <c r="N5" s="75"/>
      <c r="O5" s="75">
        <v>0</v>
      </c>
      <c r="P5" s="75">
        <f>O5-N5</f>
        <v>0</v>
      </c>
      <c r="Q5" s="75"/>
      <c r="R5" s="75">
        <v>0</v>
      </c>
      <c r="S5" s="75">
        <f>R5-Q5</f>
        <v>0</v>
      </c>
      <c r="T5" s="75"/>
      <c r="U5" s="75">
        <v>0</v>
      </c>
      <c r="V5" s="75">
        <f>U5-T5</f>
        <v>0</v>
      </c>
      <c r="W5" s="75">
        <f>T5+Q5+N5+K5+H5</f>
        <v>996.92570000000012</v>
      </c>
      <c r="X5" s="75">
        <f>U5+R5+O5+L5+I5</f>
        <v>1219.9666894335837</v>
      </c>
      <c r="Y5" s="75">
        <f>X5-W5</f>
        <v>223.0409894335836</v>
      </c>
      <c r="Z5" s="76">
        <f t="shared" ref="Z5:AA50" si="0">IFERROR(W5/E5,0)</f>
        <v>5.5666184599921831</v>
      </c>
      <c r="AA5" s="76">
        <f t="shared" si="0"/>
        <v>5.2416585252618297</v>
      </c>
      <c r="AC5" s="8"/>
    </row>
    <row r="6" spans="1:29" ht="12.75" x14ac:dyDescent="0.25">
      <c r="A6" s="4">
        <f>A5+1</f>
        <v>2</v>
      </c>
      <c r="B6" s="72" t="s">
        <v>36</v>
      </c>
      <c r="C6" s="73">
        <v>500</v>
      </c>
      <c r="D6" s="74">
        <v>0.36220000000000002</v>
      </c>
      <c r="E6" s="75">
        <v>101.66</v>
      </c>
      <c r="F6" s="75">
        <v>89.743140000000011</v>
      </c>
      <c r="G6" s="75">
        <f t="shared" ref="G6:G75" si="1">F6-E6</f>
        <v>-11.916859999999986</v>
      </c>
      <c r="H6" s="75">
        <v>86.4</v>
      </c>
      <c r="I6" s="75">
        <v>87.637000000000015</v>
      </c>
      <c r="J6" s="75">
        <f t="shared" ref="J6:J75" si="2">I6-H6</f>
        <v>1.237000000000009</v>
      </c>
      <c r="K6" s="75">
        <v>400.54039999999998</v>
      </c>
      <c r="L6" s="75">
        <v>353.73978718495414</v>
      </c>
      <c r="M6" s="75">
        <f t="shared" ref="M6:M75" si="3">L6-K6</f>
        <v>-46.800612815045838</v>
      </c>
      <c r="N6" s="75"/>
      <c r="O6" s="75">
        <v>0</v>
      </c>
      <c r="P6" s="75">
        <f t="shared" ref="P6:P75" si="4">O6-N6</f>
        <v>0</v>
      </c>
      <c r="Q6" s="75"/>
      <c r="R6" s="75">
        <v>0</v>
      </c>
      <c r="S6" s="75">
        <f t="shared" ref="S6:S75" si="5">R6-Q6</f>
        <v>0</v>
      </c>
      <c r="T6" s="75"/>
      <c r="U6" s="75">
        <v>0</v>
      </c>
      <c r="V6" s="75">
        <f t="shared" ref="V6:V75" si="6">U6-T6</f>
        <v>0</v>
      </c>
      <c r="W6" s="75">
        <f t="shared" ref="W6:X75" si="7">T6+Q6+N6+K6+H6</f>
        <v>486.94039999999995</v>
      </c>
      <c r="X6" s="75">
        <f t="shared" si="7"/>
        <v>441.37678718495414</v>
      </c>
      <c r="Y6" s="75">
        <f t="shared" ref="Y6:Y75" si="8">X6-W6</f>
        <v>-45.563612815045815</v>
      </c>
      <c r="Z6" s="76">
        <f t="shared" si="0"/>
        <v>4.7898917961833556</v>
      </c>
      <c r="AA6" s="76">
        <f t="shared" si="0"/>
        <v>4.9182231330991328</v>
      </c>
      <c r="AC6" s="8"/>
    </row>
    <row r="7" spans="1:29" ht="12.75" x14ac:dyDescent="0.25">
      <c r="A7" s="4">
        <f t="shared" ref="A7:A67" si="9">A6+1</f>
        <v>3</v>
      </c>
      <c r="B7" s="72" t="s">
        <v>37</v>
      </c>
      <c r="C7" s="73">
        <v>800</v>
      </c>
      <c r="D7" s="74">
        <v>0.36220000000000002</v>
      </c>
      <c r="E7" s="75">
        <v>166.04</v>
      </c>
      <c r="F7" s="75">
        <v>115.57048806000002</v>
      </c>
      <c r="G7" s="75">
        <f t="shared" si="1"/>
        <v>-50.469511939999975</v>
      </c>
      <c r="H7" s="75">
        <v>324.79166666666663</v>
      </c>
      <c r="I7" s="75">
        <v>248.49779638800004</v>
      </c>
      <c r="J7" s="75">
        <f t="shared" si="2"/>
        <v>-76.293870278666589</v>
      </c>
      <c r="K7" s="75">
        <v>554.57359999999994</v>
      </c>
      <c r="L7" s="75">
        <v>365.24405304730811</v>
      </c>
      <c r="M7" s="75">
        <f t="shared" si="3"/>
        <v>-189.32954695269183</v>
      </c>
      <c r="N7" s="75"/>
      <c r="O7" s="75">
        <v>0</v>
      </c>
      <c r="P7" s="75">
        <f t="shared" si="4"/>
        <v>0</v>
      </c>
      <c r="Q7" s="75"/>
      <c r="R7" s="75">
        <v>0</v>
      </c>
      <c r="S7" s="75">
        <f t="shared" si="5"/>
        <v>0</v>
      </c>
      <c r="T7" s="75"/>
      <c r="U7" s="75">
        <v>0</v>
      </c>
      <c r="V7" s="75">
        <f t="shared" si="6"/>
        <v>0</v>
      </c>
      <c r="W7" s="75">
        <f t="shared" si="7"/>
        <v>879.36526666666657</v>
      </c>
      <c r="X7" s="75">
        <f t="shared" si="7"/>
        <v>613.74184943530815</v>
      </c>
      <c r="Y7" s="75">
        <f t="shared" si="8"/>
        <v>-265.62341723135842</v>
      </c>
      <c r="Z7" s="76">
        <f t="shared" si="0"/>
        <v>5.2961049546294063</v>
      </c>
      <c r="AA7" s="76">
        <f t="shared" si="0"/>
        <v>5.31054129594638</v>
      </c>
      <c r="AC7" s="8"/>
    </row>
    <row r="8" spans="1:29" ht="12.75" x14ac:dyDescent="0.25">
      <c r="A8" s="4">
        <f t="shared" si="9"/>
        <v>4</v>
      </c>
      <c r="B8" s="72" t="s">
        <v>38</v>
      </c>
      <c r="C8" s="73">
        <v>420</v>
      </c>
      <c r="D8" s="74">
        <v>0.36220000000000002</v>
      </c>
      <c r="E8" s="75">
        <v>47.34</v>
      </c>
      <c r="F8" s="75">
        <v>71.193732000000011</v>
      </c>
      <c r="G8" s="75">
        <f t="shared" si="1"/>
        <v>23.853732000000008</v>
      </c>
      <c r="H8" s="75">
        <v>79.408333333333331</v>
      </c>
      <c r="I8" s="75">
        <v>84.999729637500025</v>
      </c>
      <c r="J8" s="75">
        <f t="shared" si="2"/>
        <v>5.5913963041666932</v>
      </c>
      <c r="K8" s="75">
        <v>208.29600000000002</v>
      </c>
      <c r="L8" s="75">
        <v>312.99108569622598</v>
      </c>
      <c r="M8" s="75">
        <f t="shared" si="3"/>
        <v>104.69508569622596</v>
      </c>
      <c r="N8" s="75"/>
      <c r="O8" s="75">
        <v>0</v>
      </c>
      <c r="P8" s="75">
        <f t="shared" si="4"/>
        <v>0</v>
      </c>
      <c r="Q8" s="75"/>
      <c r="R8" s="75">
        <v>0</v>
      </c>
      <c r="S8" s="75">
        <f t="shared" si="5"/>
        <v>0</v>
      </c>
      <c r="T8" s="75"/>
      <c r="U8" s="75">
        <v>0</v>
      </c>
      <c r="V8" s="75">
        <f t="shared" si="6"/>
        <v>0</v>
      </c>
      <c r="W8" s="75">
        <f t="shared" si="7"/>
        <v>287.70433333333335</v>
      </c>
      <c r="X8" s="75">
        <f t="shared" si="7"/>
        <v>397.990815333726</v>
      </c>
      <c r="Y8" s="75">
        <f t="shared" si="8"/>
        <v>110.28648200039265</v>
      </c>
      <c r="Z8" s="76">
        <f t="shared" si="0"/>
        <v>6.0774045909026899</v>
      </c>
      <c r="AA8" s="76">
        <f t="shared" si="0"/>
        <v>5.5902507728310402</v>
      </c>
      <c r="AC8" s="8"/>
    </row>
    <row r="9" spans="1:29" ht="12.75" x14ac:dyDescent="0.25">
      <c r="A9" s="4">
        <f t="shared" si="9"/>
        <v>5</v>
      </c>
      <c r="B9" s="72" t="s">
        <v>39</v>
      </c>
      <c r="C9" s="73">
        <v>420</v>
      </c>
      <c r="D9" s="74">
        <v>0.36220000000000002</v>
      </c>
      <c r="E9" s="75">
        <v>56.75</v>
      </c>
      <c r="F9" s="75">
        <v>47.944699200000009</v>
      </c>
      <c r="G9" s="75">
        <f t="shared" si="1"/>
        <v>-8.8053007999999906</v>
      </c>
      <c r="H9" s="75">
        <v>87.775000000000006</v>
      </c>
      <c r="I9" s="75">
        <v>60.255351000000005</v>
      </c>
      <c r="J9" s="75">
        <f t="shared" si="2"/>
        <v>-27.519649000000001</v>
      </c>
      <c r="K9" s="75">
        <v>249.70000000000002</v>
      </c>
      <c r="L9" s="75">
        <v>210.78068299589879</v>
      </c>
      <c r="M9" s="75">
        <f t="shared" si="3"/>
        <v>-38.919317004101231</v>
      </c>
      <c r="N9" s="75"/>
      <c r="O9" s="75">
        <v>0</v>
      </c>
      <c r="P9" s="75">
        <f t="shared" si="4"/>
        <v>0</v>
      </c>
      <c r="Q9" s="75"/>
      <c r="R9" s="75">
        <v>0</v>
      </c>
      <c r="S9" s="75">
        <f t="shared" si="5"/>
        <v>0</v>
      </c>
      <c r="T9" s="75"/>
      <c r="U9" s="75">
        <v>0</v>
      </c>
      <c r="V9" s="75">
        <f t="shared" si="6"/>
        <v>0</v>
      </c>
      <c r="W9" s="75">
        <f t="shared" si="7"/>
        <v>337.47500000000002</v>
      </c>
      <c r="X9" s="75">
        <f t="shared" si="7"/>
        <v>271.03603399589878</v>
      </c>
      <c r="Y9" s="75">
        <f t="shared" si="8"/>
        <v>-66.438966004101246</v>
      </c>
      <c r="Z9" s="76">
        <f t="shared" si="0"/>
        <v>5.9466960352422911</v>
      </c>
      <c r="AA9" s="76">
        <f t="shared" si="0"/>
        <v>5.653096974605667</v>
      </c>
      <c r="AC9" s="8"/>
    </row>
    <row r="10" spans="1:29" ht="12.75" x14ac:dyDescent="0.25">
      <c r="A10" s="4">
        <f t="shared" si="9"/>
        <v>6</v>
      </c>
      <c r="B10" s="72" t="s">
        <v>40</v>
      </c>
      <c r="C10" s="73">
        <v>210</v>
      </c>
      <c r="D10" s="74">
        <v>0.36220000000000002</v>
      </c>
      <c r="E10" s="75">
        <v>33.03</v>
      </c>
      <c r="F10" s="75">
        <v>35.996282400000005</v>
      </c>
      <c r="G10" s="75">
        <f t="shared" si="1"/>
        <v>2.9662824000000043</v>
      </c>
      <c r="H10" s="75">
        <v>47.258333333333333</v>
      </c>
      <c r="I10" s="75">
        <v>51.5747</v>
      </c>
      <c r="J10" s="75">
        <f t="shared" si="2"/>
        <v>4.3163666666666671</v>
      </c>
      <c r="K10" s="75">
        <v>145.33200000000002</v>
      </c>
      <c r="L10" s="75">
        <v>158.25150884636798</v>
      </c>
      <c r="M10" s="75">
        <f t="shared" si="3"/>
        <v>12.919508846367961</v>
      </c>
      <c r="N10" s="75"/>
      <c r="O10" s="75">
        <v>0</v>
      </c>
      <c r="P10" s="75">
        <f t="shared" si="4"/>
        <v>0</v>
      </c>
      <c r="Q10" s="75"/>
      <c r="R10" s="75">
        <v>0</v>
      </c>
      <c r="S10" s="75">
        <f t="shared" si="5"/>
        <v>0</v>
      </c>
      <c r="T10" s="75"/>
      <c r="U10" s="75">
        <v>0</v>
      </c>
      <c r="V10" s="75">
        <f t="shared" si="6"/>
        <v>0</v>
      </c>
      <c r="W10" s="75">
        <f t="shared" si="7"/>
        <v>192.59033333333335</v>
      </c>
      <c r="X10" s="75">
        <f t="shared" si="7"/>
        <v>209.82620884636799</v>
      </c>
      <c r="Y10" s="75">
        <f t="shared" si="8"/>
        <v>17.235875513034642</v>
      </c>
      <c r="Z10" s="76">
        <f t="shared" si="0"/>
        <v>5.8307700070642854</v>
      </c>
      <c r="AA10" s="76">
        <f t="shared" si="0"/>
        <v>5.8291077538153759</v>
      </c>
      <c r="AC10" s="8"/>
    </row>
    <row r="11" spans="1:29" ht="12.75" x14ac:dyDescent="0.25">
      <c r="A11" s="4">
        <f t="shared" si="9"/>
        <v>7</v>
      </c>
      <c r="B11" s="72" t="s">
        <v>41</v>
      </c>
      <c r="C11" s="73">
        <v>600</v>
      </c>
      <c r="D11" s="74">
        <v>0.36220000000000002</v>
      </c>
      <c r="E11" s="75">
        <v>102.67</v>
      </c>
      <c r="F11" s="75">
        <v>92.514168000000012</v>
      </c>
      <c r="G11" s="75">
        <f t="shared" si="1"/>
        <v>-10.15583199999999</v>
      </c>
      <c r="H11" s="75">
        <v>184.25833333333333</v>
      </c>
      <c r="I11" s="75">
        <v>208.98388542352947</v>
      </c>
      <c r="J11" s="75">
        <f t="shared" si="2"/>
        <v>24.725552090196146</v>
      </c>
      <c r="K11" s="75">
        <v>420.94699999999995</v>
      </c>
      <c r="L11" s="75">
        <v>379.26217257796765</v>
      </c>
      <c r="M11" s="75">
        <f t="shared" si="3"/>
        <v>-41.684827422032299</v>
      </c>
      <c r="N11" s="75"/>
      <c r="O11" s="75">
        <v>0</v>
      </c>
      <c r="P11" s="75">
        <f t="shared" si="4"/>
        <v>0</v>
      </c>
      <c r="Q11" s="75"/>
      <c r="R11" s="75">
        <v>0</v>
      </c>
      <c r="S11" s="75">
        <f t="shared" si="5"/>
        <v>0</v>
      </c>
      <c r="T11" s="75"/>
      <c r="U11" s="75">
        <v>0</v>
      </c>
      <c r="V11" s="75">
        <f t="shared" si="6"/>
        <v>0</v>
      </c>
      <c r="W11" s="75">
        <f t="shared" si="7"/>
        <v>605.20533333333333</v>
      </c>
      <c r="X11" s="75">
        <f t="shared" si="7"/>
        <v>588.24605800149709</v>
      </c>
      <c r="Y11" s="75">
        <f t="shared" si="8"/>
        <v>-16.959275331836238</v>
      </c>
      <c r="Z11" s="76">
        <f t="shared" si="0"/>
        <v>5.8946657576052726</v>
      </c>
      <c r="AA11" s="76">
        <f t="shared" si="0"/>
        <v>6.3584429360213992</v>
      </c>
      <c r="AC11" s="8"/>
    </row>
    <row r="12" spans="1:29" ht="12.75" x14ac:dyDescent="0.25">
      <c r="A12" s="77">
        <f t="shared" si="9"/>
        <v>8</v>
      </c>
      <c r="B12" s="78" t="s">
        <v>42</v>
      </c>
      <c r="C12" s="79">
        <f>SUM(C5:C11)</f>
        <v>4210</v>
      </c>
      <c r="D12" s="80">
        <v>0.36220000000000002</v>
      </c>
      <c r="E12" s="81">
        <f>SUM(E5:E11)</f>
        <v>686.57999999999993</v>
      </c>
      <c r="F12" s="81">
        <f t="shared" ref="F12:V12" si="10">SUM(F5:F11)</f>
        <v>685.70691366000017</v>
      </c>
      <c r="G12" s="81">
        <f t="shared" si="10"/>
        <v>-0.87308633999990093</v>
      </c>
      <c r="H12" s="81">
        <f t="shared" si="10"/>
        <v>1049.2666666666664</v>
      </c>
      <c r="I12" s="81">
        <f t="shared" si="10"/>
        <v>982.68940712402957</v>
      </c>
      <c r="J12" s="81">
        <f t="shared" si="10"/>
        <v>-66.577259542637037</v>
      </c>
      <c r="K12" s="81">
        <f t="shared" si="10"/>
        <v>2736.9396999999999</v>
      </c>
      <c r="L12" s="81">
        <f t="shared" si="10"/>
        <v>2759.4950351073062</v>
      </c>
      <c r="M12" s="81">
        <f t="shared" si="10"/>
        <v>22.555335107306405</v>
      </c>
      <c r="N12" s="81">
        <f t="shared" si="10"/>
        <v>0</v>
      </c>
      <c r="O12" s="81">
        <f t="shared" si="10"/>
        <v>0</v>
      </c>
      <c r="P12" s="81">
        <f t="shared" si="10"/>
        <v>0</v>
      </c>
      <c r="Q12" s="81">
        <f t="shared" si="10"/>
        <v>0</v>
      </c>
      <c r="R12" s="81">
        <f t="shared" si="10"/>
        <v>0</v>
      </c>
      <c r="S12" s="81">
        <f t="shared" si="10"/>
        <v>0</v>
      </c>
      <c r="T12" s="81">
        <f t="shared" si="10"/>
        <v>0</v>
      </c>
      <c r="U12" s="81">
        <f t="shared" si="10"/>
        <v>0</v>
      </c>
      <c r="V12" s="81">
        <f t="shared" si="10"/>
        <v>0</v>
      </c>
      <c r="W12" s="81">
        <f>SUM(W5:W11)</f>
        <v>3786.2063666666668</v>
      </c>
      <c r="X12" s="81">
        <f>SUM(X5:X11)</f>
        <v>3742.1844422313361</v>
      </c>
      <c r="Y12" s="81">
        <f>SUM(Y5:Y11)</f>
        <v>-44.021924435330817</v>
      </c>
      <c r="Z12" s="82">
        <f t="shared" si="0"/>
        <v>5.5145887830502884</v>
      </c>
      <c r="AA12" s="82">
        <f t="shared" si="0"/>
        <v>5.4574109837353264</v>
      </c>
      <c r="AC12" s="8"/>
    </row>
    <row r="13" spans="1:29" ht="12.75" x14ac:dyDescent="0.25">
      <c r="A13" s="4">
        <f t="shared" si="9"/>
        <v>9</v>
      </c>
      <c r="B13" s="9" t="s">
        <v>43</v>
      </c>
      <c r="C13" s="73">
        <v>770</v>
      </c>
      <c r="D13" s="74">
        <v>0.36220000000000002</v>
      </c>
      <c r="E13" s="75">
        <v>0.39</v>
      </c>
      <c r="F13" s="75">
        <v>1.6901820000000003</v>
      </c>
      <c r="G13" s="75">
        <f t="shared" si="1"/>
        <v>1.3001820000000004</v>
      </c>
      <c r="H13" s="75">
        <v>70.591666666666669</v>
      </c>
      <c r="I13" s="75">
        <v>67.514899999999997</v>
      </c>
      <c r="J13" s="75">
        <f t="shared" si="2"/>
        <v>-3.0767666666666713</v>
      </c>
      <c r="K13" s="75">
        <v>0</v>
      </c>
      <c r="L13" s="75">
        <v>0</v>
      </c>
      <c r="M13" s="75">
        <f t="shared" si="3"/>
        <v>0</v>
      </c>
      <c r="N13" s="75"/>
      <c r="O13" s="75">
        <v>0</v>
      </c>
      <c r="P13" s="75">
        <f t="shared" si="4"/>
        <v>0</v>
      </c>
      <c r="Q13" s="75"/>
      <c r="R13" s="75">
        <v>0</v>
      </c>
      <c r="S13" s="75">
        <f t="shared" si="5"/>
        <v>0</v>
      </c>
      <c r="T13" s="75"/>
      <c r="U13" s="75">
        <v>0</v>
      </c>
      <c r="V13" s="75">
        <f t="shared" si="6"/>
        <v>0</v>
      </c>
      <c r="W13" s="75">
        <f t="shared" si="7"/>
        <v>70.591666666666669</v>
      </c>
      <c r="X13" s="75">
        <f t="shared" si="7"/>
        <v>67.514899999999997</v>
      </c>
      <c r="Y13" s="75">
        <f t="shared" si="8"/>
        <v>-3.0767666666666713</v>
      </c>
      <c r="Z13" s="76">
        <f t="shared" si="0"/>
        <v>181.0042735042735</v>
      </c>
      <c r="AA13" s="76">
        <f t="shared" si="0"/>
        <v>39.945343164227275</v>
      </c>
      <c r="AC13" s="8"/>
    </row>
    <row r="14" spans="1:29" ht="12.75" x14ac:dyDescent="0.25">
      <c r="A14" s="4">
        <f t="shared" si="9"/>
        <v>10</v>
      </c>
      <c r="B14" s="9" t="s">
        <v>44</v>
      </c>
      <c r="C14" s="73">
        <v>90</v>
      </c>
      <c r="D14" s="74">
        <v>0.36220000000000002</v>
      </c>
      <c r="E14" s="75">
        <v>12.7</v>
      </c>
      <c r="F14" s="75">
        <v>14.121234948000003</v>
      </c>
      <c r="G14" s="75">
        <f t="shared" si="1"/>
        <v>1.4212349480000039</v>
      </c>
      <c r="H14" s="75">
        <v>8.3000000000000007</v>
      </c>
      <c r="I14" s="75">
        <v>7.9267000000000012</v>
      </c>
      <c r="J14" s="75">
        <f t="shared" si="2"/>
        <v>-0.37329999999999952</v>
      </c>
      <c r="K14" s="75">
        <v>0</v>
      </c>
      <c r="L14" s="75">
        <v>0</v>
      </c>
      <c r="M14" s="75">
        <f t="shared" si="3"/>
        <v>0</v>
      </c>
      <c r="N14" s="75"/>
      <c r="O14" s="75">
        <v>0</v>
      </c>
      <c r="P14" s="75">
        <f t="shared" si="4"/>
        <v>0</v>
      </c>
      <c r="Q14" s="75"/>
      <c r="R14" s="75">
        <v>0</v>
      </c>
      <c r="S14" s="75">
        <f t="shared" si="5"/>
        <v>0</v>
      </c>
      <c r="T14" s="75"/>
      <c r="U14" s="75">
        <v>0</v>
      </c>
      <c r="V14" s="75">
        <f t="shared" si="6"/>
        <v>0</v>
      </c>
      <c r="W14" s="75">
        <f t="shared" si="7"/>
        <v>8.3000000000000007</v>
      </c>
      <c r="X14" s="75">
        <f t="shared" si="7"/>
        <v>7.9267000000000012</v>
      </c>
      <c r="Y14" s="75">
        <f t="shared" si="8"/>
        <v>-0.37329999999999952</v>
      </c>
      <c r="Z14" s="76">
        <f t="shared" si="0"/>
        <v>0.65354330708661423</v>
      </c>
      <c r="AA14" s="76">
        <f t="shared" si="0"/>
        <v>0.5613319252309914</v>
      </c>
      <c r="AC14" s="8"/>
    </row>
    <row r="15" spans="1:29" ht="12.75" x14ac:dyDescent="0.25">
      <c r="A15" s="4">
        <f t="shared" si="9"/>
        <v>11</v>
      </c>
      <c r="B15" s="9" t="s">
        <v>45</v>
      </c>
      <c r="C15" s="73">
        <v>50</v>
      </c>
      <c r="D15" s="74">
        <v>0.36220000000000002</v>
      </c>
      <c r="E15" s="75">
        <v>2.76</v>
      </c>
      <c r="F15" s="75">
        <v>-5.9520000000000005E-4</v>
      </c>
      <c r="G15" s="75">
        <f t="shared" si="1"/>
        <v>-2.7605951999999996</v>
      </c>
      <c r="H15" s="75">
        <v>16.233333333333334</v>
      </c>
      <c r="I15" s="75">
        <v>15.496900000000004</v>
      </c>
      <c r="J15" s="75">
        <f t="shared" si="2"/>
        <v>-0.73643333333333061</v>
      </c>
      <c r="K15" s="75">
        <v>0</v>
      </c>
      <c r="L15" s="75">
        <v>0</v>
      </c>
      <c r="M15" s="75">
        <f t="shared" si="3"/>
        <v>0</v>
      </c>
      <c r="N15" s="75"/>
      <c r="O15" s="75">
        <v>0</v>
      </c>
      <c r="P15" s="75">
        <f t="shared" si="4"/>
        <v>0</v>
      </c>
      <c r="Q15" s="75"/>
      <c r="R15" s="75">
        <v>0</v>
      </c>
      <c r="S15" s="75">
        <f t="shared" si="5"/>
        <v>0</v>
      </c>
      <c r="T15" s="75"/>
      <c r="U15" s="75">
        <v>0</v>
      </c>
      <c r="V15" s="75">
        <f t="shared" si="6"/>
        <v>0</v>
      </c>
      <c r="W15" s="75">
        <f t="shared" si="7"/>
        <v>16.233333333333334</v>
      </c>
      <c r="X15" s="75">
        <f t="shared" si="7"/>
        <v>15.496900000000004</v>
      </c>
      <c r="Y15" s="75">
        <f t="shared" si="8"/>
        <v>-0.73643333333333061</v>
      </c>
      <c r="Z15" s="76">
        <f t="shared" si="0"/>
        <v>5.8816425120772955</v>
      </c>
      <c r="AA15" s="76">
        <f t="shared" si="0"/>
        <v>-26036.458333333336</v>
      </c>
      <c r="AC15" s="8"/>
    </row>
    <row r="16" spans="1:29" ht="12.75" x14ac:dyDescent="0.25">
      <c r="A16" s="4">
        <f t="shared" si="9"/>
        <v>12</v>
      </c>
      <c r="B16" s="9" t="s">
        <v>46</v>
      </c>
      <c r="C16" s="100">
        <v>725</v>
      </c>
      <c r="D16" s="74">
        <v>0.36220000000000002</v>
      </c>
      <c r="E16" s="75">
        <v>12.8</v>
      </c>
      <c r="F16" s="75">
        <v>8.2747334040000009</v>
      </c>
      <c r="G16" s="75">
        <f t="shared" si="1"/>
        <v>-4.5252665959999998</v>
      </c>
      <c r="H16" s="75">
        <v>27.856408333333334</v>
      </c>
      <c r="I16" s="75">
        <v>26.618780689655175</v>
      </c>
      <c r="J16" s="75">
        <f t="shared" si="2"/>
        <v>-1.2376276436781595</v>
      </c>
      <c r="K16" s="75">
        <v>0</v>
      </c>
      <c r="L16" s="75">
        <v>0</v>
      </c>
      <c r="M16" s="75">
        <f t="shared" si="3"/>
        <v>0</v>
      </c>
      <c r="N16" s="75"/>
      <c r="O16" s="75">
        <v>0</v>
      </c>
      <c r="P16" s="75">
        <f t="shared" si="4"/>
        <v>0</v>
      </c>
      <c r="Q16" s="75"/>
      <c r="R16" s="75">
        <v>0</v>
      </c>
      <c r="S16" s="75">
        <f t="shared" si="5"/>
        <v>0</v>
      </c>
      <c r="T16" s="75"/>
      <c r="U16" s="75">
        <v>0</v>
      </c>
      <c r="V16" s="75">
        <f t="shared" si="6"/>
        <v>0</v>
      </c>
      <c r="W16" s="75">
        <f t="shared" si="7"/>
        <v>27.856408333333334</v>
      </c>
      <c r="X16" s="75">
        <f t="shared" si="7"/>
        <v>26.618780689655175</v>
      </c>
      <c r="Y16" s="75">
        <f t="shared" si="8"/>
        <v>-1.2376276436781595</v>
      </c>
      <c r="Z16" s="76">
        <f t="shared" si="0"/>
        <v>2.1762819010416665</v>
      </c>
      <c r="AA16" s="76">
        <f t="shared" si="0"/>
        <v>3.2168747185000153</v>
      </c>
      <c r="AC16" s="8"/>
    </row>
    <row r="17" spans="1:29" ht="12.75" x14ac:dyDescent="0.25">
      <c r="A17" s="4">
        <f t="shared" si="9"/>
        <v>13</v>
      </c>
      <c r="B17" s="9" t="s">
        <v>47</v>
      </c>
      <c r="C17" s="100"/>
      <c r="D17" s="74">
        <v>0.36220000000000002</v>
      </c>
      <c r="E17" s="75">
        <v>42.34</v>
      </c>
      <c r="F17" s="75">
        <v>2.4624532560000003</v>
      </c>
      <c r="G17" s="75">
        <f t="shared" si="1"/>
        <v>-39.877546744</v>
      </c>
      <c r="H17" s="75">
        <v>53.398462500000001</v>
      </c>
      <c r="I17" s="75">
        <v>51.01932965517242</v>
      </c>
      <c r="J17" s="75">
        <f t="shared" si="2"/>
        <v>-2.3791328448275806</v>
      </c>
      <c r="K17" s="75">
        <v>0</v>
      </c>
      <c r="L17" s="75">
        <v>0</v>
      </c>
      <c r="M17" s="75">
        <f t="shared" si="3"/>
        <v>0</v>
      </c>
      <c r="N17" s="75"/>
      <c r="O17" s="75">
        <v>0</v>
      </c>
      <c r="P17" s="75">
        <f t="shared" si="4"/>
        <v>0</v>
      </c>
      <c r="Q17" s="75"/>
      <c r="R17" s="75">
        <v>0</v>
      </c>
      <c r="S17" s="75">
        <f t="shared" si="5"/>
        <v>0</v>
      </c>
      <c r="T17" s="75"/>
      <c r="U17" s="75">
        <v>0</v>
      </c>
      <c r="V17" s="75">
        <f t="shared" si="6"/>
        <v>0</v>
      </c>
      <c r="W17" s="75">
        <f t="shared" si="7"/>
        <v>53.398462500000001</v>
      </c>
      <c r="X17" s="75">
        <f t="shared" si="7"/>
        <v>51.01932965517242</v>
      </c>
      <c r="Y17" s="75">
        <f t="shared" si="8"/>
        <v>-2.3791328448275806</v>
      </c>
      <c r="Z17" s="76">
        <f t="shared" si="0"/>
        <v>1.2611823925366084</v>
      </c>
      <c r="AA17" s="76">
        <f t="shared" si="0"/>
        <v>20.718902797792811</v>
      </c>
      <c r="AC17" s="8"/>
    </row>
    <row r="18" spans="1:29" ht="12.75" x14ac:dyDescent="0.25">
      <c r="A18" s="4">
        <f t="shared" si="9"/>
        <v>14</v>
      </c>
      <c r="B18" s="9" t="s">
        <v>48</v>
      </c>
      <c r="C18" s="100"/>
      <c r="D18" s="74">
        <v>0.36220000000000002</v>
      </c>
      <c r="E18" s="75">
        <v>3.7</v>
      </c>
      <c r="F18" s="75">
        <v>9.2238144000000008E-2</v>
      </c>
      <c r="G18" s="75">
        <f t="shared" si="1"/>
        <v>-3.6077618560000002</v>
      </c>
      <c r="H18" s="75">
        <v>2.9034624999999998</v>
      </c>
      <c r="I18" s="75">
        <v>9.5579690466531433E-2</v>
      </c>
      <c r="J18" s="75">
        <f t="shared" si="2"/>
        <v>-2.8078828095334685</v>
      </c>
      <c r="K18" s="75">
        <v>0</v>
      </c>
      <c r="L18" s="75">
        <v>0</v>
      </c>
      <c r="M18" s="75">
        <f t="shared" si="3"/>
        <v>0</v>
      </c>
      <c r="N18" s="75"/>
      <c r="O18" s="75">
        <v>0</v>
      </c>
      <c r="P18" s="75">
        <f t="shared" si="4"/>
        <v>0</v>
      </c>
      <c r="Q18" s="75"/>
      <c r="R18" s="75">
        <v>0</v>
      </c>
      <c r="S18" s="75">
        <f t="shared" si="5"/>
        <v>0</v>
      </c>
      <c r="T18" s="75"/>
      <c r="U18" s="75">
        <v>0</v>
      </c>
      <c r="V18" s="75">
        <f t="shared" si="6"/>
        <v>0</v>
      </c>
      <c r="W18" s="75">
        <f t="shared" si="7"/>
        <v>2.9034624999999998</v>
      </c>
      <c r="X18" s="75">
        <f t="shared" si="7"/>
        <v>9.5579690466531433E-2</v>
      </c>
      <c r="Y18" s="75">
        <f t="shared" si="8"/>
        <v>-2.8078828095334685</v>
      </c>
      <c r="Z18" s="76">
        <f t="shared" si="0"/>
        <v>0.78471959459459451</v>
      </c>
      <c r="AA18" s="76">
        <f t="shared" si="0"/>
        <v>1.0362273818793604</v>
      </c>
      <c r="AC18" s="8"/>
    </row>
    <row r="19" spans="1:29" ht="12.75" x14ac:dyDescent="0.25">
      <c r="A19" s="4">
        <f t="shared" si="9"/>
        <v>15</v>
      </c>
      <c r="B19" s="9" t="s">
        <v>49</v>
      </c>
      <c r="C19" s="73">
        <v>20</v>
      </c>
      <c r="D19" s="74">
        <v>0.36220000000000002</v>
      </c>
      <c r="E19" s="75">
        <v>0.4</v>
      </c>
      <c r="F19" s="75">
        <v>-1.1223984000000003E-2</v>
      </c>
      <c r="G19" s="75">
        <f t="shared" si="1"/>
        <v>-0.41122398400000004</v>
      </c>
      <c r="H19" s="75">
        <v>4.5750000000000002</v>
      </c>
      <c r="I19" s="75">
        <v>4.380300000000001</v>
      </c>
      <c r="J19" s="75">
        <f t="shared" si="2"/>
        <v>-0.19469999999999921</v>
      </c>
      <c r="K19" s="75">
        <v>0</v>
      </c>
      <c r="L19" s="75">
        <v>0</v>
      </c>
      <c r="M19" s="75">
        <f t="shared" si="3"/>
        <v>0</v>
      </c>
      <c r="N19" s="75"/>
      <c r="O19" s="75">
        <v>0</v>
      </c>
      <c r="P19" s="75">
        <f t="shared" si="4"/>
        <v>0</v>
      </c>
      <c r="Q19" s="75"/>
      <c r="R19" s="75">
        <v>0</v>
      </c>
      <c r="S19" s="75">
        <f t="shared" si="5"/>
        <v>0</v>
      </c>
      <c r="T19" s="75"/>
      <c r="U19" s="75">
        <v>0</v>
      </c>
      <c r="V19" s="75">
        <f t="shared" si="6"/>
        <v>0</v>
      </c>
      <c r="W19" s="75">
        <f t="shared" si="7"/>
        <v>4.5750000000000002</v>
      </c>
      <c r="X19" s="75">
        <f t="shared" si="7"/>
        <v>4.380300000000001</v>
      </c>
      <c r="Y19" s="75">
        <f t="shared" si="8"/>
        <v>-0.19469999999999921</v>
      </c>
      <c r="Z19" s="76">
        <f t="shared" si="0"/>
        <v>11.4375</v>
      </c>
      <c r="AA19" s="76">
        <f t="shared" si="0"/>
        <v>-390.26249502850322</v>
      </c>
      <c r="AC19" s="8"/>
    </row>
    <row r="20" spans="1:29" ht="12.75" x14ac:dyDescent="0.25">
      <c r="A20" s="4">
        <f t="shared" si="9"/>
        <v>16</v>
      </c>
      <c r="B20" s="9" t="s">
        <v>50</v>
      </c>
      <c r="C20" s="73">
        <v>1</v>
      </c>
      <c r="D20" s="74">
        <v>0.36220000000000002</v>
      </c>
      <c r="E20" s="75">
        <v>0.1</v>
      </c>
      <c r="F20" s="75">
        <v>0.12922536000000001</v>
      </c>
      <c r="G20" s="75">
        <f t="shared" si="1"/>
        <v>2.9225360000000006E-2</v>
      </c>
      <c r="H20" s="75">
        <v>0.81666666666666665</v>
      </c>
      <c r="I20" s="75">
        <v>0.77190000000000025</v>
      </c>
      <c r="J20" s="75">
        <f t="shared" si="2"/>
        <v>-4.4766666666666399E-2</v>
      </c>
      <c r="K20" s="75">
        <v>0</v>
      </c>
      <c r="L20" s="75">
        <v>0</v>
      </c>
      <c r="M20" s="75">
        <f t="shared" si="3"/>
        <v>0</v>
      </c>
      <c r="N20" s="75"/>
      <c r="O20" s="75">
        <v>0</v>
      </c>
      <c r="P20" s="75">
        <f t="shared" si="4"/>
        <v>0</v>
      </c>
      <c r="Q20" s="75"/>
      <c r="R20" s="75">
        <v>0</v>
      </c>
      <c r="S20" s="75">
        <f t="shared" si="5"/>
        <v>0</v>
      </c>
      <c r="T20" s="75"/>
      <c r="U20" s="75">
        <v>0</v>
      </c>
      <c r="V20" s="75">
        <f t="shared" si="6"/>
        <v>0</v>
      </c>
      <c r="W20" s="75">
        <f t="shared" si="7"/>
        <v>0.81666666666666665</v>
      </c>
      <c r="X20" s="75">
        <f t="shared" si="7"/>
        <v>0.77190000000000025</v>
      </c>
      <c r="Y20" s="75">
        <f t="shared" si="8"/>
        <v>-4.4766666666666399E-2</v>
      </c>
      <c r="Z20" s="76">
        <f t="shared" si="0"/>
        <v>8.1666666666666661</v>
      </c>
      <c r="AA20" s="76">
        <f t="shared" si="0"/>
        <v>5.9732857389602181</v>
      </c>
      <c r="AC20" s="8"/>
    </row>
    <row r="21" spans="1:29" ht="12.75" x14ac:dyDescent="0.25">
      <c r="A21" s="4">
        <f t="shared" si="9"/>
        <v>17</v>
      </c>
      <c r="B21" s="72" t="s">
        <v>51</v>
      </c>
      <c r="C21" s="100">
        <v>117.6</v>
      </c>
      <c r="D21" s="74">
        <v>0.36220000000000002</v>
      </c>
      <c r="E21" s="75">
        <v>12.41</v>
      </c>
      <c r="F21" s="75">
        <v>18.270705600000003</v>
      </c>
      <c r="G21" s="75">
        <f t="shared" si="1"/>
        <v>5.8607056000000028</v>
      </c>
      <c r="H21" s="75">
        <v>12.342687074829934</v>
      </c>
      <c r="I21" s="75">
        <v>11.781581260653063</v>
      </c>
      <c r="J21" s="75">
        <f t="shared" si="2"/>
        <v>-0.56110581417687122</v>
      </c>
      <c r="K21" s="75">
        <v>0</v>
      </c>
      <c r="L21" s="75">
        <v>0</v>
      </c>
      <c r="M21" s="75">
        <f t="shared" si="3"/>
        <v>0</v>
      </c>
      <c r="N21" s="75"/>
      <c r="O21" s="75">
        <v>0</v>
      </c>
      <c r="P21" s="75">
        <f t="shared" si="4"/>
        <v>0</v>
      </c>
      <c r="Q21" s="75"/>
      <c r="R21" s="75">
        <v>0</v>
      </c>
      <c r="S21" s="75">
        <f t="shared" si="5"/>
        <v>0</v>
      </c>
      <c r="T21" s="75"/>
      <c r="U21" s="75">
        <v>0</v>
      </c>
      <c r="V21" s="75">
        <f t="shared" si="6"/>
        <v>0</v>
      </c>
      <c r="W21" s="75">
        <f t="shared" si="7"/>
        <v>12.342687074829934</v>
      </c>
      <c r="X21" s="75">
        <f t="shared" si="7"/>
        <v>11.781581260653063</v>
      </c>
      <c r="Y21" s="75">
        <f t="shared" si="8"/>
        <v>-0.56110581417687122</v>
      </c>
      <c r="Z21" s="76">
        <f t="shared" si="0"/>
        <v>0.99457591255680367</v>
      </c>
      <c r="AA21" s="76">
        <f t="shared" si="0"/>
        <v>0.64483449728690612</v>
      </c>
      <c r="AC21" s="8"/>
    </row>
    <row r="22" spans="1:29" ht="25.5" x14ac:dyDescent="0.25">
      <c r="A22" s="4">
        <f t="shared" si="9"/>
        <v>18</v>
      </c>
      <c r="B22" s="72" t="s">
        <v>52</v>
      </c>
      <c r="C22" s="100"/>
      <c r="D22" s="74">
        <v>0.36220000000000002</v>
      </c>
      <c r="E22" s="75">
        <v>5.32</v>
      </c>
      <c r="F22" s="75">
        <v>9.0636312000000014</v>
      </c>
      <c r="G22" s="75">
        <f t="shared" si="1"/>
        <v>3.7436312000000012</v>
      </c>
      <c r="H22" s="75">
        <v>11.848979591836738</v>
      </c>
      <c r="I22" s="75">
        <v>11.310318367346941</v>
      </c>
      <c r="J22" s="75">
        <f t="shared" si="2"/>
        <v>-0.53866122448979681</v>
      </c>
      <c r="K22" s="75">
        <v>0</v>
      </c>
      <c r="L22" s="75">
        <v>0</v>
      </c>
      <c r="M22" s="75">
        <f t="shared" si="3"/>
        <v>0</v>
      </c>
      <c r="N22" s="75"/>
      <c r="O22" s="75">
        <v>0</v>
      </c>
      <c r="P22" s="75">
        <f t="shared" si="4"/>
        <v>0</v>
      </c>
      <c r="Q22" s="75"/>
      <c r="R22" s="75">
        <v>0</v>
      </c>
      <c r="S22" s="75">
        <f t="shared" si="5"/>
        <v>0</v>
      </c>
      <c r="T22" s="75"/>
      <c r="U22" s="75">
        <v>0</v>
      </c>
      <c r="V22" s="75">
        <f t="shared" si="6"/>
        <v>0</v>
      </c>
      <c r="W22" s="75">
        <f t="shared" si="7"/>
        <v>11.848979591836738</v>
      </c>
      <c r="X22" s="75">
        <f t="shared" si="7"/>
        <v>11.310318367346941</v>
      </c>
      <c r="Y22" s="75">
        <f t="shared" si="8"/>
        <v>-0.53866122448979681</v>
      </c>
      <c r="Z22" s="76">
        <f t="shared" si="0"/>
        <v>2.2272518029768302</v>
      </c>
      <c r="AA22" s="76">
        <f t="shared" si="0"/>
        <v>1.2478793673055606</v>
      </c>
      <c r="AC22" s="8"/>
    </row>
    <row r="23" spans="1:29" ht="25.5" x14ac:dyDescent="0.25">
      <c r="A23" s="77">
        <f t="shared" si="9"/>
        <v>19</v>
      </c>
      <c r="B23" s="78" t="s">
        <v>53</v>
      </c>
      <c r="C23" s="79">
        <f>SUM(C13:C22)</f>
        <v>1773.6</v>
      </c>
      <c r="D23" s="80">
        <v>0.36220000000000002</v>
      </c>
      <c r="E23" s="81">
        <f>SUM(E13:E22)</f>
        <v>92.920000000000016</v>
      </c>
      <c r="F23" s="81">
        <f t="shared" ref="F23:Y23" si="11">SUM(F13:F22)</f>
        <v>54.092584728000006</v>
      </c>
      <c r="G23" s="81">
        <f t="shared" si="11"/>
        <v>-38.827415271999996</v>
      </c>
      <c r="H23" s="81">
        <f t="shared" si="11"/>
        <v>208.86666666666667</v>
      </c>
      <c r="I23" s="81">
        <f t="shared" si="11"/>
        <v>196.91628966329415</v>
      </c>
      <c r="J23" s="81">
        <f t="shared" si="11"/>
        <v>-11.950377003372543</v>
      </c>
      <c r="K23" s="81">
        <f t="shared" si="11"/>
        <v>0</v>
      </c>
      <c r="L23" s="81">
        <f t="shared" si="11"/>
        <v>0</v>
      </c>
      <c r="M23" s="81">
        <f t="shared" si="11"/>
        <v>0</v>
      </c>
      <c r="N23" s="81">
        <f t="shared" si="11"/>
        <v>0</v>
      </c>
      <c r="O23" s="81">
        <f t="shared" si="11"/>
        <v>0</v>
      </c>
      <c r="P23" s="81">
        <f t="shared" si="11"/>
        <v>0</v>
      </c>
      <c r="Q23" s="81">
        <f t="shared" si="11"/>
        <v>0</v>
      </c>
      <c r="R23" s="81">
        <f t="shared" si="11"/>
        <v>0</v>
      </c>
      <c r="S23" s="81">
        <f t="shared" si="11"/>
        <v>0</v>
      </c>
      <c r="T23" s="81">
        <f t="shared" si="11"/>
        <v>0</v>
      </c>
      <c r="U23" s="81">
        <f t="shared" si="11"/>
        <v>0</v>
      </c>
      <c r="V23" s="81">
        <f t="shared" si="11"/>
        <v>0</v>
      </c>
      <c r="W23" s="81">
        <f t="shared" si="11"/>
        <v>208.86666666666667</v>
      </c>
      <c r="X23" s="81">
        <f t="shared" si="11"/>
        <v>196.91628966329415</v>
      </c>
      <c r="Y23" s="81">
        <f t="shared" si="11"/>
        <v>-11.950377003372543</v>
      </c>
      <c r="Z23" s="82">
        <f t="shared" si="0"/>
        <v>2.2478117376955082</v>
      </c>
      <c r="AA23" s="82">
        <f t="shared" si="0"/>
        <v>3.6403564491042735</v>
      </c>
      <c r="AC23" s="8"/>
    </row>
    <row r="24" spans="1:29" ht="25.5" x14ac:dyDescent="0.25">
      <c r="A24" s="4">
        <f t="shared" si="9"/>
        <v>20</v>
      </c>
      <c r="B24" s="9" t="s">
        <v>54</v>
      </c>
      <c r="C24" s="73">
        <v>2100</v>
      </c>
      <c r="D24" s="74">
        <v>0.36220000000000002</v>
      </c>
      <c r="E24" s="75">
        <v>57.48</v>
      </c>
      <c r="F24" s="75">
        <v>42.881750184000005</v>
      </c>
      <c r="G24" s="75">
        <f t="shared" si="1"/>
        <v>-14.598249815999992</v>
      </c>
      <c r="H24" s="75">
        <v>48.7</v>
      </c>
      <c r="I24" s="75">
        <v>55.942125948000005</v>
      </c>
      <c r="J24" s="75">
        <f t="shared" si="2"/>
        <v>7.2421259480000018</v>
      </c>
      <c r="K24" s="75">
        <v>229.34520000000001</v>
      </c>
      <c r="L24" s="75">
        <v>133.429879212</v>
      </c>
      <c r="M24" s="75">
        <f t="shared" si="3"/>
        <v>-95.915320788000002</v>
      </c>
      <c r="N24" s="75"/>
      <c r="O24" s="75">
        <v>0</v>
      </c>
      <c r="P24" s="75">
        <f t="shared" si="4"/>
        <v>0</v>
      </c>
      <c r="Q24" s="75"/>
      <c r="R24" s="75">
        <v>0</v>
      </c>
      <c r="S24" s="75">
        <f t="shared" si="5"/>
        <v>0</v>
      </c>
      <c r="T24" s="75"/>
      <c r="U24" s="75">
        <v>0</v>
      </c>
      <c r="V24" s="75">
        <f t="shared" si="6"/>
        <v>0</v>
      </c>
      <c r="W24" s="75">
        <f t="shared" si="7"/>
        <v>278.04520000000002</v>
      </c>
      <c r="X24" s="75">
        <f t="shared" si="7"/>
        <v>189.37200516000001</v>
      </c>
      <c r="Y24" s="75">
        <f t="shared" si="8"/>
        <v>-88.673194840000008</v>
      </c>
      <c r="Z24" s="76">
        <f t="shared" si="0"/>
        <v>4.8372512178148925</v>
      </c>
      <c r="AA24" s="76">
        <f t="shared" si="0"/>
        <v>4.4161444984738125</v>
      </c>
      <c r="AC24" s="8"/>
    </row>
    <row r="25" spans="1:29" ht="15" customHeight="1" x14ac:dyDescent="0.25">
      <c r="A25" s="4">
        <f t="shared" si="9"/>
        <v>21</v>
      </c>
      <c r="B25" s="72" t="s">
        <v>55</v>
      </c>
      <c r="C25" s="73">
        <v>1000</v>
      </c>
      <c r="D25" s="74">
        <v>0.36220000000000002</v>
      </c>
      <c r="E25" s="75">
        <v>66.87</v>
      </c>
      <c r="F25" s="75">
        <v>57.355321956000004</v>
      </c>
      <c r="G25" s="75">
        <f t="shared" si="1"/>
        <v>-9.5146780440000001</v>
      </c>
      <c r="H25" s="75">
        <v>96.74166666666666</v>
      </c>
      <c r="I25" s="75">
        <v>110.11130435796183</v>
      </c>
      <c r="J25" s="75">
        <f t="shared" si="2"/>
        <v>13.369637691295168</v>
      </c>
      <c r="K25" s="75">
        <v>243.40680000000003</v>
      </c>
      <c r="L25" s="75">
        <v>183.30760908000002</v>
      </c>
      <c r="M25" s="75">
        <f t="shared" si="3"/>
        <v>-60.099190920000012</v>
      </c>
      <c r="N25" s="75"/>
      <c r="O25" s="75">
        <v>0</v>
      </c>
      <c r="P25" s="75">
        <f t="shared" si="4"/>
        <v>0</v>
      </c>
      <c r="Q25" s="75"/>
      <c r="R25" s="75">
        <v>0</v>
      </c>
      <c r="S25" s="75">
        <f t="shared" si="5"/>
        <v>0</v>
      </c>
      <c r="T25" s="75"/>
      <c r="U25" s="75">
        <v>10.952732013961647</v>
      </c>
      <c r="V25" s="75">
        <f t="shared" si="6"/>
        <v>10.952732013961647</v>
      </c>
      <c r="W25" s="75">
        <f t="shared" si="7"/>
        <v>340.14846666666671</v>
      </c>
      <c r="X25" s="75">
        <f t="shared" si="7"/>
        <v>304.37164545192348</v>
      </c>
      <c r="Y25" s="75">
        <f t="shared" si="8"/>
        <v>-35.776821214743222</v>
      </c>
      <c r="Z25" s="76">
        <f t="shared" si="0"/>
        <v>5.0867125267932805</v>
      </c>
      <c r="AA25" s="76">
        <f t="shared" si="0"/>
        <v>5.3067725029147503</v>
      </c>
      <c r="AC25" s="8"/>
    </row>
    <row r="26" spans="1:29" ht="15" customHeight="1" x14ac:dyDescent="0.25">
      <c r="A26" s="4">
        <f t="shared" si="9"/>
        <v>22</v>
      </c>
      <c r="B26" s="72" t="s">
        <v>56</v>
      </c>
      <c r="C26" s="73">
        <v>1000</v>
      </c>
      <c r="D26" s="74">
        <v>0.36220000000000002</v>
      </c>
      <c r="E26" s="75">
        <v>53.57</v>
      </c>
      <c r="F26" s="75">
        <v>51.023682564000012</v>
      </c>
      <c r="G26" s="75">
        <f t="shared" si="1"/>
        <v>-2.5463174359999883</v>
      </c>
      <c r="H26" s="75">
        <v>63.708333333333336</v>
      </c>
      <c r="I26" s="75">
        <v>69.368762868000019</v>
      </c>
      <c r="J26" s="75">
        <f t="shared" si="2"/>
        <v>5.6604295346666831</v>
      </c>
      <c r="K26" s="75">
        <v>194.9948</v>
      </c>
      <c r="L26" s="75">
        <v>161.28586082400003</v>
      </c>
      <c r="M26" s="75">
        <f t="shared" si="3"/>
        <v>-33.708939175999973</v>
      </c>
      <c r="N26" s="75"/>
      <c r="O26" s="75">
        <v>0</v>
      </c>
      <c r="P26" s="75">
        <f t="shared" si="4"/>
        <v>0</v>
      </c>
      <c r="Q26" s="75"/>
      <c r="R26" s="75">
        <v>0</v>
      </c>
      <c r="S26" s="75">
        <f t="shared" si="5"/>
        <v>0</v>
      </c>
      <c r="T26" s="75"/>
      <c r="U26" s="75">
        <v>0</v>
      </c>
      <c r="V26" s="75">
        <f t="shared" si="6"/>
        <v>0</v>
      </c>
      <c r="W26" s="75">
        <f t="shared" si="7"/>
        <v>258.70313333333331</v>
      </c>
      <c r="X26" s="75">
        <f t="shared" si="7"/>
        <v>230.65462369200003</v>
      </c>
      <c r="Y26" s="75">
        <f t="shared" si="8"/>
        <v>-28.048509641333283</v>
      </c>
      <c r="Z26" s="76">
        <f t="shared" si="0"/>
        <v>4.829253935660506</v>
      </c>
      <c r="AA26" s="76">
        <f t="shared" si="0"/>
        <v>4.5205405039647104</v>
      </c>
      <c r="AC26" s="8"/>
    </row>
    <row r="27" spans="1:29" ht="15" customHeight="1" x14ac:dyDescent="0.25">
      <c r="A27" s="4">
        <f t="shared" si="9"/>
        <v>23</v>
      </c>
      <c r="B27" s="72" t="s">
        <v>57</v>
      </c>
      <c r="C27" s="73">
        <v>2000</v>
      </c>
      <c r="D27" s="74">
        <v>0.36220000000000002</v>
      </c>
      <c r="E27" s="75">
        <v>40.340000000000003</v>
      </c>
      <c r="F27" s="75">
        <v>43.529925216000002</v>
      </c>
      <c r="G27" s="75">
        <f t="shared" si="1"/>
        <v>3.1899252159999989</v>
      </c>
      <c r="H27" s="75">
        <v>32.758333333333333</v>
      </c>
      <c r="I27" s="75">
        <v>34.902867264000008</v>
      </c>
      <c r="J27" s="75">
        <f t="shared" si="2"/>
        <v>2.1445339306666753</v>
      </c>
      <c r="K27" s="75">
        <v>70.594999999999999</v>
      </c>
      <c r="L27" s="75">
        <v>71.100920976000012</v>
      </c>
      <c r="M27" s="75">
        <f t="shared" si="3"/>
        <v>0.50592097600001296</v>
      </c>
      <c r="N27" s="75"/>
      <c r="O27" s="75">
        <v>0</v>
      </c>
      <c r="P27" s="75">
        <f t="shared" si="4"/>
        <v>0</v>
      </c>
      <c r="Q27" s="75"/>
      <c r="R27" s="75">
        <v>0</v>
      </c>
      <c r="S27" s="75">
        <f t="shared" si="5"/>
        <v>0</v>
      </c>
      <c r="T27" s="75"/>
      <c r="U27" s="75">
        <v>0</v>
      </c>
      <c r="V27" s="75">
        <f t="shared" si="6"/>
        <v>0</v>
      </c>
      <c r="W27" s="75">
        <f t="shared" si="7"/>
        <v>103.35333333333332</v>
      </c>
      <c r="X27" s="75">
        <f t="shared" si="7"/>
        <v>106.00378824000002</v>
      </c>
      <c r="Y27" s="75">
        <f t="shared" si="8"/>
        <v>2.6504549066666954</v>
      </c>
      <c r="Z27" s="76">
        <f t="shared" si="0"/>
        <v>2.5620558585357789</v>
      </c>
      <c r="AA27" s="76">
        <f t="shared" si="0"/>
        <v>2.4351934379394917</v>
      </c>
      <c r="AC27" s="8"/>
    </row>
    <row r="28" spans="1:29" ht="15" customHeight="1" x14ac:dyDescent="0.25">
      <c r="A28" s="4">
        <f t="shared" si="9"/>
        <v>24</v>
      </c>
      <c r="B28" s="72" t="s">
        <v>58</v>
      </c>
      <c r="C28" s="73">
        <v>500</v>
      </c>
      <c r="D28" s="74">
        <v>0.36220000000000002</v>
      </c>
      <c r="E28" s="75">
        <v>15.94</v>
      </c>
      <c r="F28" s="75">
        <v>18.208735236000003</v>
      </c>
      <c r="G28" s="75">
        <f t="shared" si="1"/>
        <v>2.268735236000003</v>
      </c>
      <c r="H28" s="75">
        <v>13.566666666666666</v>
      </c>
      <c r="I28" s="75">
        <v>13.367927136000002</v>
      </c>
      <c r="J28" s="75">
        <f t="shared" si="2"/>
        <v>-0.19873953066666417</v>
      </c>
      <c r="K28" s="75">
        <v>63.6006</v>
      </c>
      <c r="L28" s="75">
        <v>56.878122216000008</v>
      </c>
      <c r="M28" s="75">
        <f t="shared" si="3"/>
        <v>-6.7224777839999916</v>
      </c>
      <c r="N28" s="75"/>
      <c r="O28" s="75">
        <v>0</v>
      </c>
      <c r="P28" s="75">
        <f t="shared" si="4"/>
        <v>0</v>
      </c>
      <c r="Q28" s="75"/>
      <c r="R28" s="75">
        <v>0</v>
      </c>
      <c r="S28" s="75">
        <f t="shared" si="5"/>
        <v>0</v>
      </c>
      <c r="T28" s="75"/>
      <c r="U28" s="75">
        <v>0</v>
      </c>
      <c r="V28" s="75">
        <f t="shared" si="6"/>
        <v>0</v>
      </c>
      <c r="W28" s="75">
        <f t="shared" si="7"/>
        <v>77.167266666666663</v>
      </c>
      <c r="X28" s="75">
        <f t="shared" si="7"/>
        <v>70.246049352000014</v>
      </c>
      <c r="Y28" s="75">
        <f t="shared" si="8"/>
        <v>-6.9212173146666487</v>
      </c>
      <c r="Z28" s="76">
        <f t="shared" si="0"/>
        <v>4.8411083228774574</v>
      </c>
      <c r="AA28" s="76">
        <f t="shared" si="0"/>
        <v>3.8578214489668912</v>
      </c>
      <c r="AC28" s="8"/>
    </row>
    <row r="29" spans="1:29" ht="15" customHeight="1" x14ac:dyDescent="0.25">
      <c r="A29" s="4">
        <f t="shared" si="9"/>
        <v>25</v>
      </c>
      <c r="B29" s="72" t="s">
        <v>59</v>
      </c>
      <c r="C29" s="73">
        <v>2400</v>
      </c>
      <c r="D29" s="74">
        <v>0.36220000000000002</v>
      </c>
      <c r="E29" s="75">
        <v>0</v>
      </c>
      <c r="F29" s="75">
        <v>19.257156228000003</v>
      </c>
      <c r="G29" s="75">
        <f t="shared" si="1"/>
        <v>19.257156228000003</v>
      </c>
      <c r="H29" s="75">
        <v>0</v>
      </c>
      <c r="I29" s="75">
        <v>97.359505200000015</v>
      </c>
      <c r="J29" s="75">
        <f t="shared" si="2"/>
        <v>97.359505200000015</v>
      </c>
      <c r="K29" s="75">
        <v>0</v>
      </c>
      <c r="L29" s="75">
        <v>83.500471848000004</v>
      </c>
      <c r="M29" s="75">
        <f t="shared" si="3"/>
        <v>83.500471848000004</v>
      </c>
      <c r="N29" s="75"/>
      <c r="O29" s="75">
        <v>0</v>
      </c>
      <c r="P29" s="75">
        <f t="shared" si="4"/>
        <v>0</v>
      </c>
      <c r="Q29" s="75"/>
      <c r="R29" s="75">
        <v>0</v>
      </c>
      <c r="S29" s="75">
        <f t="shared" si="5"/>
        <v>0</v>
      </c>
      <c r="T29" s="75"/>
      <c r="U29" s="75">
        <v>0</v>
      </c>
      <c r="V29" s="75">
        <f t="shared" si="6"/>
        <v>0</v>
      </c>
      <c r="W29" s="75">
        <f t="shared" si="7"/>
        <v>0</v>
      </c>
      <c r="X29" s="75">
        <f t="shared" si="7"/>
        <v>180.85997704800002</v>
      </c>
      <c r="Y29" s="75">
        <f t="shared" si="8"/>
        <v>180.85997704800002</v>
      </c>
      <c r="Z29" s="76">
        <f t="shared" si="0"/>
        <v>0</v>
      </c>
      <c r="AA29" s="76">
        <f t="shared" si="0"/>
        <v>9.391832049689075</v>
      </c>
      <c r="AC29" s="8"/>
    </row>
    <row r="30" spans="1:29" ht="15" customHeight="1" x14ac:dyDescent="0.25">
      <c r="A30" s="4">
        <v>26</v>
      </c>
      <c r="B30" s="72" t="s">
        <v>60</v>
      </c>
      <c r="C30" s="73"/>
      <c r="D30" s="74">
        <v>0.36220000000000002</v>
      </c>
      <c r="E30" s="75">
        <v>0</v>
      </c>
      <c r="F30" s="75">
        <v>7.7381479560000015</v>
      </c>
      <c r="G30" s="75">
        <f>F30-E30</f>
        <v>7.7381479560000015</v>
      </c>
      <c r="H30" s="75">
        <v>0</v>
      </c>
      <c r="I30" s="75">
        <v>9.8667524160000006</v>
      </c>
      <c r="J30" s="75">
        <f>I30-H30</f>
        <v>9.8667524160000006</v>
      </c>
      <c r="K30" s="75">
        <v>0</v>
      </c>
      <c r="L30" s="75">
        <v>24.073577868000005</v>
      </c>
      <c r="M30" s="75">
        <f>L30-K30</f>
        <v>24.073577868000005</v>
      </c>
      <c r="N30" s="75"/>
      <c r="O30" s="75">
        <v>0</v>
      </c>
      <c r="P30" s="75">
        <f>O30-N30</f>
        <v>0</v>
      </c>
      <c r="Q30" s="75"/>
      <c r="R30" s="75">
        <v>0</v>
      </c>
      <c r="S30" s="75">
        <f>R30-Q30</f>
        <v>0</v>
      </c>
      <c r="T30" s="75"/>
      <c r="U30" s="75">
        <v>0</v>
      </c>
      <c r="V30" s="75">
        <f>U30-T30</f>
        <v>0</v>
      </c>
      <c r="W30" s="75">
        <f>T30+Q30+N30+K30+H30</f>
        <v>0</v>
      </c>
      <c r="X30" s="75">
        <f>U30+R30+O30+L30+I30</f>
        <v>33.940330284000005</v>
      </c>
      <c r="Y30" s="75">
        <f>X30-W30</f>
        <v>33.940330284000005</v>
      </c>
      <c r="Z30" s="76">
        <f t="shared" si="0"/>
        <v>0</v>
      </c>
      <c r="AA30" s="76">
        <f t="shared" si="0"/>
        <v>4.3861051089987715</v>
      </c>
      <c r="AC30" s="8"/>
    </row>
    <row r="31" spans="1:29" ht="15" customHeight="1" x14ac:dyDescent="0.25">
      <c r="A31" s="4">
        <v>27</v>
      </c>
      <c r="B31" s="72" t="s">
        <v>61</v>
      </c>
      <c r="C31" s="73">
        <v>1500</v>
      </c>
      <c r="D31" s="74">
        <v>0.36220000000000002</v>
      </c>
      <c r="E31" s="75">
        <v>0</v>
      </c>
      <c r="F31" s="75">
        <v>11.375812080000001</v>
      </c>
      <c r="G31" s="75">
        <f t="shared" si="1"/>
        <v>11.375812080000001</v>
      </c>
      <c r="H31" s="75">
        <v>0</v>
      </c>
      <c r="I31" s="75">
        <v>38.976503484000006</v>
      </c>
      <c r="J31" s="75">
        <f t="shared" si="2"/>
        <v>38.976503484000006</v>
      </c>
      <c r="K31" s="75">
        <v>0</v>
      </c>
      <c r="L31" s="75">
        <v>38.572068804000004</v>
      </c>
      <c r="M31" s="75">
        <f t="shared" si="3"/>
        <v>38.572068804000004</v>
      </c>
      <c r="N31" s="75"/>
      <c r="O31" s="75">
        <v>0</v>
      </c>
      <c r="P31" s="75">
        <f t="shared" si="4"/>
        <v>0</v>
      </c>
      <c r="Q31" s="75"/>
      <c r="R31" s="75">
        <v>0</v>
      </c>
      <c r="S31" s="75">
        <f t="shared" si="5"/>
        <v>0</v>
      </c>
      <c r="T31" s="75"/>
      <c r="U31" s="75">
        <v>0.98604403200000013</v>
      </c>
      <c r="V31" s="75">
        <f t="shared" si="6"/>
        <v>0.98604403200000013</v>
      </c>
      <c r="W31" s="75">
        <f t="shared" si="7"/>
        <v>0</v>
      </c>
      <c r="X31" s="75">
        <f t="shared" si="7"/>
        <v>78.534616320000012</v>
      </c>
      <c r="Y31" s="75">
        <f t="shared" si="8"/>
        <v>78.534616320000012</v>
      </c>
      <c r="Z31" s="76">
        <f t="shared" si="0"/>
        <v>0</v>
      </c>
      <c r="AA31" s="76">
        <f t="shared" si="0"/>
        <v>6.9036492311676794</v>
      </c>
      <c r="AC31" s="8"/>
    </row>
    <row r="32" spans="1:29" ht="15" customHeight="1" x14ac:dyDescent="0.25">
      <c r="A32" s="4">
        <f t="shared" si="9"/>
        <v>28</v>
      </c>
      <c r="B32" s="72" t="s">
        <v>62</v>
      </c>
      <c r="C32" s="73">
        <v>630</v>
      </c>
      <c r="D32" s="74">
        <v>0.36220000000000002</v>
      </c>
      <c r="E32" s="75">
        <v>10.38</v>
      </c>
      <c r="F32" s="75">
        <v>7.2584963640000009</v>
      </c>
      <c r="G32" s="75">
        <f t="shared" si="1"/>
        <v>-3.1215036359999999</v>
      </c>
      <c r="H32" s="75">
        <v>8.5416666666666661</v>
      </c>
      <c r="I32" s="75">
        <v>3.0066063000000001</v>
      </c>
      <c r="J32" s="75">
        <f t="shared" si="2"/>
        <v>-5.5350603666666665</v>
      </c>
      <c r="K32" s="75">
        <v>33.631200000000007</v>
      </c>
      <c r="L32" s="75">
        <v>23.428488948000002</v>
      </c>
      <c r="M32" s="75">
        <f t="shared" si="3"/>
        <v>-10.202711052000005</v>
      </c>
      <c r="N32" s="75"/>
      <c r="O32" s="75">
        <v>0</v>
      </c>
      <c r="P32" s="75">
        <f t="shared" si="4"/>
        <v>0</v>
      </c>
      <c r="Q32" s="75"/>
      <c r="R32" s="75">
        <v>0</v>
      </c>
      <c r="S32" s="75">
        <f t="shared" si="5"/>
        <v>0</v>
      </c>
      <c r="T32" s="75"/>
      <c r="U32" s="75">
        <v>0.74527038000000012</v>
      </c>
      <c r="V32" s="75">
        <f t="shared" si="6"/>
        <v>0.74527038000000012</v>
      </c>
      <c r="W32" s="75">
        <f t="shared" si="7"/>
        <v>42.172866666666671</v>
      </c>
      <c r="X32" s="75">
        <f t="shared" si="7"/>
        <v>27.180365628000004</v>
      </c>
      <c r="Y32" s="75">
        <f t="shared" si="8"/>
        <v>-14.992501038666667</v>
      </c>
      <c r="Z32" s="76">
        <f t="shared" si="0"/>
        <v>4.0628965960179837</v>
      </c>
      <c r="AA32" s="76">
        <f t="shared" si="0"/>
        <v>3.7446275736675427</v>
      </c>
      <c r="AC32" s="8"/>
    </row>
    <row r="33" spans="1:29" ht="15" customHeight="1" x14ac:dyDescent="0.25">
      <c r="A33" s="4">
        <f t="shared" si="9"/>
        <v>29</v>
      </c>
      <c r="B33" s="72" t="s">
        <v>63</v>
      </c>
      <c r="C33" s="73">
        <v>840</v>
      </c>
      <c r="D33" s="74">
        <v>0.36220000000000002</v>
      </c>
      <c r="E33" s="75">
        <v>19.07</v>
      </c>
      <c r="F33" s="75">
        <v>10.495276920000002</v>
      </c>
      <c r="G33" s="75">
        <f t="shared" si="1"/>
        <v>-8.5747230799999983</v>
      </c>
      <c r="H33" s="75">
        <v>16.224999999999998</v>
      </c>
      <c r="I33" s="75">
        <v>-14.160406176000002</v>
      </c>
      <c r="J33" s="75">
        <f t="shared" si="2"/>
        <v>-30.385406176</v>
      </c>
      <c r="K33" s="75">
        <v>61.786800000000007</v>
      </c>
      <c r="L33" s="75">
        <v>33.873210696000001</v>
      </c>
      <c r="M33" s="75">
        <f t="shared" si="3"/>
        <v>-27.913589304000006</v>
      </c>
      <c r="N33" s="75"/>
      <c r="O33" s="75">
        <v>0</v>
      </c>
      <c r="P33" s="75">
        <f t="shared" si="4"/>
        <v>0</v>
      </c>
      <c r="Q33" s="75"/>
      <c r="R33" s="75">
        <v>0</v>
      </c>
      <c r="S33" s="75">
        <f t="shared" si="5"/>
        <v>0</v>
      </c>
      <c r="T33" s="75"/>
      <c r="U33" s="75">
        <v>0</v>
      </c>
      <c r="V33" s="75">
        <f t="shared" si="6"/>
        <v>0</v>
      </c>
      <c r="W33" s="75">
        <f t="shared" si="7"/>
        <v>78.011800000000008</v>
      </c>
      <c r="X33" s="75">
        <f t="shared" si="7"/>
        <v>19.712804519999999</v>
      </c>
      <c r="Y33" s="75">
        <f t="shared" si="8"/>
        <v>-58.298995480000009</v>
      </c>
      <c r="Z33" s="76">
        <f t="shared" si="0"/>
        <v>4.090812794965915</v>
      </c>
      <c r="AA33" s="76">
        <f t="shared" si="0"/>
        <v>1.8782548255048801</v>
      </c>
      <c r="AC33" s="8"/>
    </row>
    <row r="34" spans="1:29" ht="15" customHeight="1" x14ac:dyDescent="0.25">
      <c r="A34" s="4">
        <f t="shared" si="9"/>
        <v>30</v>
      </c>
      <c r="B34" s="72" t="s">
        <v>64</v>
      </c>
      <c r="C34" s="73">
        <v>440</v>
      </c>
      <c r="D34" s="74">
        <v>0.36220000000000002</v>
      </c>
      <c r="E34" s="75">
        <v>2.63</v>
      </c>
      <c r="F34" s="75">
        <v>1.3045679160000001</v>
      </c>
      <c r="G34" s="75">
        <f t="shared" si="1"/>
        <v>-1.3254320839999998</v>
      </c>
      <c r="H34" s="75">
        <v>0</v>
      </c>
      <c r="I34" s="75">
        <v>0</v>
      </c>
      <c r="J34" s="75">
        <f t="shared" si="2"/>
        <v>0</v>
      </c>
      <c r="K34" s="75">
        <v>6.7328000000000001</v>
      </c>
      <c r="L34" s="75">
        <v>3.4140456240000003</v>
      </c>
      <c r="M34" s="75">
        <f t="shared" si="3"/>
        <v>-3.3187543759999998</v>
      </c>
      <c r="N34" s="75"/>
      <c r="O34" s="75">
        <v>0</v>
      </c>
      <c r="P34" s="75">
        <f t="shared" si="4"/>
        <v>0</v>
      </c>
      <c r="Q34" s="75"/>
      <c r="R34" s="75">
        <v>0</v>
      </c>
      <c r="S34" s="75">
        <f t="shared" si="5"/>
        <v>0</v>
      </c>
      <c r="T34" s="75"/>
      <c r="U34" s="75">
        <v>0</v>
      </c>
      <c r="V34" s="75">
        <f t="shared" si="6"/>
        <v>0</v>
      </c>
      <c r="W34" s="75">
        <f t="shared" si="7"/>
        <v>6.7328000000000001</v>
      </c>
      <c r="X34" s="75">
        <f t="shared" si="7"/>
        <v>3.4140456240000003</v>
      </c>
      <c r="Y34" s="75">
        <f t="shared" si="8"/>
        <v>-3.3187543759999998</v>
      </c>
      <c r="Z34" s="76">
        <f t="shared" si="0"/>
        <v>2.56</v>
      </c>
      <c r="AA34" s="76">
        <f t="shared" si="0"/>
        <v>2.6169933984487166</v>
      </c>
      <c r="AC34" s="8"/>
    </row>
    <row r="35" spans="1:29" ht="15" customHeight="1" x14ac:dyDescent="0.25">
      <c r="A35" s="4">
        <f t="shared" si="9"/>
        <v>31</v>
      </c>
      <c r="B35" s="72" t="s">
        <v>65</v>
      </c>
      <c r="C35" s="73">
        <v>880</v>
      </c>
      <c r="D35" s="74">
        <v>0.36220000000000002</v>
      </c>
      <c r="E35" s="75">
        <v>19.13</v>
      </c>
      <c r="F35" s="75">
        <v>25.975859016000001</v>
      </c>
      <c r="G35" s="75">
        <f t="shared" si="1"/>
        <v>6.8458590160000021</v>
      </c>
      <c r="H35" s="75">
        <v>0</v>
      </c>
      <c r="I35" s="75">
        <v>0</v>
      </c>
      <c r="J35" s="75">
        <f t="shared" si="2"/>
        <v>0</v>
      </c>
      <c r="K35" s="75">
        <v>67.528899999999993</v>
      </c>
      <c r="L35" s="75">
        <v>88.964796216000011</v>
      </c>
      <c r="M35" s="75">
        <f t="shared" si="3"/>
        <v>21.435896216000017</v>
      </c>
      <c r="N35" s="75"/>
      <c r="O35" s="75">
        <v>0</v>
      </c>
      <c r="P35" s="75">
        <f t="shared" si="4"/>
        <v>0</v>
      </c>
      <c r="Q35" s="75"/>
      <c r="R35" s="75">
        <v>0</v>
      </c>
      <c r="S35" s="75">
        <f t="shared" si="5"/>
        <v>0</v>
      </c>
      <c r="T35" s="75"/>
      <c r="U35" s="75">
        <v>0</v>
      </c>
      <c r="V35" s="75">
        <f t="shared" si="6"/>
        <v>0</v>
      </c>
      <c r="W35" s="75">
        <f t="shared" si="7"/>
        <v>67.528899999999993</v>
      </c>
      <c r="X35" s="75">
        <f t="shared" si="7"/>
        <v>88.964796216000011</v>
      </c>
      <c r="Y35" s="75">
        <f t="shared" si="8"/>
        <v>21.435896216000017</v>
      </c>
      <c r="Z35" s="76">
        <f t="shared" si="0"/>
        <v>3.53</v>
      </c>
      <c r="AA35" s="76">
        <f t="shared" si="0"/>
        <v>3.4249029516676064</v>
      </c>
      <c r="AC35" s="8"/>
    </row>
    <row r="36" spans="1:29" ht="15" customHeight="1" x14ac:dyDescent="0.25">
      <c r="A36" s="4">
        <f t="shared" si="9"/>
        <v>32</v>
      </c>
      <c r="B36" s="72" t="s">
        <v>66</v>
      </c>
      <c r="C36" s="73">
        <v>1000</v>
      </c>
      <c r="D36" s="74">
        <v>0.36220000000000002</v>
      </c>
      <c r="E36" s="75">
        <v>0</v>
      </c>
      <c r="F36" s="75">
        <v>11.820035136000001</v>
      </c>
      <c r="G36" s="75">
        <f t="shared" si="1"/>
        <v>11.820035136000001</v>
      </c>
      <c r="H36" s="75">
        <v>0</v>
      </c>
      <c r="I36" s="75">
        <v>59.253626052000008</v>
      </c>
      <c r="J36" s="75">
        <f t="shared" si="2"/>
        <v>59.253626052000008</v>
      </c>
      <c r="K36" s="75">
        <v>0</v>
      </c>
      <c r="L36" s="75">
        <v>46.751315388000002</v>
      </c>
      <c r="M36" s="75">
        <f t="shared" si="3"/>
        <v>46.751315388000002</v>
      </c>
      <c r="N36" s="75"/>
      <c r="O36" s="75">
        <v>0</v>
      </c>
      <c r="P36" s="75">
        <f t="shared" si="4"/>
        <v>0</v>
      </c>
      <c r="Q36" s="75"/>
      <c r="R36" s="75">
        <v>0</v>
      </c>
      <c r="S36" s="75">
        <f t="shared" si="5"/>
        <v>0</v>
      </c>
      <c r="T36" s="75"/>
      <c r="U36" s="75">
        <v>1.4077454640000002</v>
      </c>
      <c r="V36" s="75">
        <f t="shared" si="6"/>
        <v>1.4077454640000002</v>
      </c>
      <c r="W36" s="75">
        <f t="shared" si="7"/>
        <v>0</v>
      </c>
      <c r="X36" s="75">
        <f t="shared" si="7"/>
        <v>107.41268690400001</v>
      </c>
      <c r="Y36" s="75">
        <f t="shared" si="8"/>
        <v>107.41268690400001</v>
      </c>
      <c r="Z36" s="76">
        <f t="shared" si="0"/>
        <v>0</v>
      </c>
      <c r="AA36" s="76">
        <f t="shared" si="0"/>
        <v>9.0873407454480173</v>
      </c>
      <c r="AC36" s="8"/>
    </row>
    <row r="37" spans="1:29" ht="15" customHeight="1" x14ac:dyDescent="0.25">
      <c r="A37" s="4">
        <f t="shared" si="9"/>
        <v>33</v>
      </c>
      <c r="B37" s="72" t="s">
        <v>67</v>
      </c>
      <c r="C37" s="73">
        <v>1000</v>
      </c>
      <c r="D37" s="74">
        <v>0.36220000000000002</v>
      </c>
      <c r="E37" s="75">
        <v>0</v>
      </c>
      <c r="F37" s="75">
        <v>9.477565644000002</v>
      </c>
      <c r="G37" s="75">
        <f t="shared" si="1"/>
        <v>9.477565644000002</v>
      </c>
      <c r="H37" s="75">
        <v>0</v>
      </c>
      <c r="I37" s="75">
        <v>18.896452406000474</v>
      </c>
      <c r="J37" s="75">
        <f t="shared" si="2"/>
        <v>18.896452406000474</v>
      </c>
      <c r="K37" s="75">
        <v>0</v>
      </c>
      <c r="L37" s="75">
        <v>27.311772768000004</v>
      </c>
      <c r="M37" s="75">
        <f t="shared" si="3"/>
        <v>27.311772768000004</v>
      </c>
      <c r="N37" s="75"/>
      <c r="O37" s="75">
        <v>0</v>
      </c>
      <c r="P37" s="75">
        <f t="shared" si="4"/>
        <v>0</v>
      </c>
      <c r="Q37" s="75"/>
      <c r="R37" s="75">
        <v>0</v>
      </c>
      <c r="S37" s="75">
        <f t="shared" si="5"/>
        <v>0</v>
      </c>
      <c r="T37" s="75"/>
      <c r="U37" s="75">
        <v>0</v>
      </c>
      <c r="V37" s="75">
        <f t="shared" si="6"/>
        <v>0</v>
      </c>
      <c r="W37" s="75">
        <f t="shared" si="7"/>
        <v>0</v>
      </c>
      <c r="X37" s="75">
        <f t="shared" si="7"/>
        <v>46.208225174000475</v>
      </c>
      <c r="Y37" s="75">
        <f t="shared" si="8"/>
        <v>46.208225174000475</v>
      </c>
      <c r="Z37" s="76">
        <f t="shared" si="0"/>
        <v>0</v>
      </c>
      <c r="AA37" s="76">
        <f t="shared" si="0"/>
        <v>4.8755373383516147</v>
      </c>
      <c r="AC37" s="8"/>
    </row>
    <row r="38" spans="1:29" ht="15" customHeight="1" x14ac:dyDescent="0.25">
      <c r="A38" s="4">
        <f t="shared" si="9"/>
        <v>34</v>
      </c>
      <c r="B38" s="72" t="s">
        <v>68</v>
      </c>
      <c r="C38" s="83">
        <v>1000</v>
      </c>
      <c r="D38" s="74">
        <v>0.36220000000000002</v>
      </c>
      <c r="E38" s="75">
        <v>0</v>
      </c>
      <c r="F38" s="75">
        <v>0</v>
      </c>
      <c r="G38" s="75">
        <f t="shared" si="1"/>
        <v>0</v>
      </c>
      <c r="H38" s="75">
        <v>0</v>
      </c>
      <c r="I38" s="75">
        <v>0</v>
      </c>
      <c r="J38" s="75">
        <f t="shared" si="2"/>
        <v>0</v>
      </c>
      <c r="K38" s="75">
        <v>0</v>
      </c>
      <c r="L38" s="75">
        <v>0</v>
      </c>
      <c r="M38" s="75">
        <f t="shared" si="3"/>
        <v>0</v>
      </c>
      <c r="N38" s="75"/>
      <c r="O38" s="75">
        <v>0</v>
      </c>
      <c r="P38" s="75">
        <f t="shared" si="4"/>
        <v>0</v>
      </c>
      <c r="Q38" s="75"/>
      <c r="R38" s="75">
        <v>0</v>
      </c>
      <c r="S38" s="75">
        <f t="shared" si="5"/>
        <v>0</v>
      </c>
      <c r="T38" s="75"/>
      <c r="U38" s="75">
        <v>0</v>
      </c>
      <c r="V38" s="75">
        <f t="shared" si="6"/>
        <v>0</v>
      </c>
      <c r="W38" s="75">
        <f t="shared" si="7"/>
        <v>0</v>
      </c>
      <c r="X38" s="75">
        <f t="shared" si="7"/>
        <v>0</v>
      </c>
      <c r="Y38" s="75">
        <f t="shared" si="8"/>
        <v>0</v>
      </c>
      <c r="Z38" s="76">
        <f t="shared" si="0"/>
        <v>0</v>
      </c>
      <c r="AA38" s="76">
        <f t="shared" si="0"/>
        <v>0</v>
      </c>
      <c r="AC38" s="8"/>
    </row>
    <row r="39" spans="1:29" ht="15" customHeight="1" x14ac:dyDescent="0.25">
      <c r="A39" s="4">
        <f t="shared" si="9"/>
        <v>35</v>
      </c>
      <c r="B39" s="72" t="s">
        <v>69</v>
      </c>
      <c r="C39" s="83">
        <v>630</v>
      </c>
      <c r="D39" s="74">
        <v>0.36220000000000002</v>
      </c>
      <c r="E39" s="75">
        <v>0</v>
      </c>
      <c r="F39" s="75">
        <v>1.4159097480000002</v>
      </c>
      <c r="G39" s="75">
        <f t="shared" si="1"/>
        <v>1.4159097480000002</v>
      </c>
      <c r="H39" s="75">
        <v>0</v>
      </c>
      <c r="I39" s="75">
        <v>0.8454191040000002</v>
      </c>
      <c r="J39" s="75">
        <f t="shared" si="2"/>
        <v>0.8454191040000002</v>
      </c>
      <c r="K39" s="75">
        <v>0</v>
      </c>
      <c r="L39" s="75">
        <v>4.2446546640000005</v>
      </c>
      <c r="M39" s="75">
        <f t="shared" si="3"/>
        <v>4.2446546640000005</v>
      </c>
      <c r="N39" s="75"/>
      <c r="O39" s="75">
        <v>0</v>
      </c>
      <c r="P39" s="75">
        <f t="shared" si="4"/>
        <v>0</v>
      </c>
      <c r="Q39" s="75"/>
      <c r="R39" s="75">
        <v>0</v>
      </c>
      <c r="S39" s="75">
        <f t="shared" si="5"/>
        <v>0</v>
      </c>
      <c r="T39" s="75"/>
      <c r="U39" s="75">
        <v>0</v>
      </c>
      <c r="V39" s="75">
        <f t="shared" si="6"/>
        <v>0</v>
      </c>
      <c r="W39" s="75">
        <f t="shared" si="7"/>
        <v>0</v>
      </c>
      <c r="X39" s="75">
        <f t="shared" si="7"/>
        <v>5.0900737680000008</v>
      </c>
      <c r="Y39" s="75">
        <f t="shared" si="8"/>
        <v>5.0900737680000008</v>
      </c>
      <c r="Z39" s="76">
        <f t="shared" si="0"/>
        <v>0</v>
      </c>
      <c r="AA39" s="76">
        <f t="shared" si="0"/>
        <v>3.5949139944758683</v>
      </c>
      <c r="AC39" s="8"/>
    </row>
    <row r="40" spans="1:29" ht="15" customHeight="1" x14ac:dyDescent="0.25">
      <c r="A40" s="4">
        <f t="shared" si="9"/>
        <v>36</v>
      </c>
      <c r="B40" s="72" t="s">
        <v>70</v>
      </c>
      <c r="C40" s="83">
        <v>840</v>
      </c>
      <c r="D40" s="74">
        <v>0.36220000000000002</v>
      </c>
      <c r="E40" s="75">
        <v>0</v>
      </c>
      <c r="F40" s="75">
        <v>1.8890829600000001</v>
      </c>
      <c r="G40" s="75">
        <f t="shared" si="1"/>
        <v>1.8890829600000001</v>
      </c>
      <c r="H40" s="75">
        <v>0</v>
      </c>
      <c r="I40" s="75">
        <v>4.8318481080000009</v>
      </c>
      <c r="J40" s="75">
        <f t="shared" si="2"/>
        <v>4.8318481080000009</v>
      </c>
      <c r="K40" s="75">
        <v>0</v>
      </c>
      <c r="L40" s="75">
        <v>5.9354422800000011</v>
      </c>
      <c r="M40" s="75">
        <f t="shared" si="3"/>
        <v>5.9354422800000011</v>
      </c>
      <c r="N40" s="75"/>
      <c r="O40" s="75">
        <v>0</v>
      </c>
      <c r="P40" s="75">
        <f t="shared" si="4"/>
        <v>0</v>
      </c>
      <c r="Q40" s="75"/>
      <c r="R40" s="75">
        <v>0</v>
      </c>
      <c r="S40" s="75">
        <f t="shared" si="5"/>
        <v>0</v>
      </c>
      <c r="T40" s="75"/>
      <c r="U40" s="75">
        <v>0</v>
      </c>
      <c r="V40" s="75">
        <f t="shared" si="6"/>
        <v>0</v>
      </c>
      <c r="W40" s="75">
        <f t="shared" si="7"/>
        <v>0</v>
      </c>
      <c r="X40" s="75">
        <f t="shared" si="7"/>
        <v>10.767290388000003</v>
      </c>
      <c r="Y40" s="75">
        <f t="shared" si="8"/>
        <v>10.767290388000003</v>
      </c>
      <c r="Z40" s="76">
        <f t="shared" si="0"/>
        <v>0</v>
      </c>
      <c r="AA40" s="76">
        <f t="shared" si="0"/>
        <v>5.6997445935354802</v>
      </c>
      <c r="AC40" s="8"/>
    </row>
    <row r="41" spans="1:29" ht="15" customHeight="1" x14ac:dyDescent="0.25">
      <c r="A41" s="4">
        <f t="shared" si="9"/>
        <v>37</v>
      </c>
      <c r="B41" s="72" t="s">
        <v>71</v>
      </c>
      <c r="C41" s="73"/>
      <c r="D41" s="74">
        <v>0.36220000000000002</v>
      </c>
      <c r="E41" s="75">
        <v>7.83</v>
      </c>
      <c r="F41" s="75">
        <v>6.8355040920000008</v>
      </c>
      <c r="G41" s="75">
        <f t="shared" si="1"/>
        <v>-0.99449590799999932</v>
      </c>
      <c r="H41" s="75">
        <v>9.7916666666666661</v>
      </c>
      <c r="I41" s="75">
        <v>10.921603056000002</v>
      </c>
      <c r="J41" s="75">
        <f t="shared" si="2"/>
        <v>1.1299363893333361</v>
      </c>
      <c r="K41" s="75">
        <v>33.0426</v>
      </c>
      <c r="L41" s="75">
        <v>22.448718696000004</v>
      </c>
      <c r="M41" s="75">
        <f t="shared" si="3"/>
        <v>-10.593881303999996</v>
      </c>
      <c r="N41" s="75"/>
      <c r="O41" s="75">
        <v>0</v>
      </c>
      <c r="P41" s="75">
        <f t="shared" si="4"/>
        <v>0</v>
      </c>
      <c r="Q41" s="75"/>
      <c r="R41" s="75">
        <v>0</v>
      </c>
      <c r="S41" s="75">
        <f t="shared" si="5"/>
        <v>0</v>
      </c>
      <c r="T41" s="75"/>
      <c r="U41" s="75">
        <v>0</v>
      </c>
      <c r="V41" s="75">
        <f t="shared" si="6"/>
        <v>0</v>
      </c>
      <c r="W41" s="75">
        <f t="shared" si="7"/>
        <v>42.834266666666664</v>
      </c>
      <c r="X41" s="75">
        <f>U41+R41+O41+L41+I41</f>
        <v>33.370321752000009</v>
      </c>
      <c r="Y41" s="75">
        <f t="shared" si="8"/>
        <v>-9.463944914666655</v>
      </c>
      <c r="Z41" s="76">
        <f t="shared" si="0"/>
        <v>5.4705321413367392</v>
      </c>
      <c r="AA41" s="76">
        <f t="shared" si="0"/>
        <v>4.8819108734138998</v>
      </c>
      <c r="AC41" s="8"/>
    </row>
    <row r="42" spans="1:29" ht="15" customHeight="1" x14ac:dyDescent="0.25">
      <c r="A42" s="4">
        <f t="shared" si="9"/>
        <v>38</v>
      </c>
      <c r="B42" s="84" t="s">
        <v>72</v>
      </c>
      <c r="C42" s="73"/>
      <c r="D42" s="74">
        <v>0.36220000000000002</v>
      </c>
      <c r="E42" s="75">
        <v>0</v>
      </c>
      <c r="F42" s="75">
        <v>0</v>
      </c>
      <c r="G42" s="75">
        <f>F42-E42</f>
        <v>0</v>
      </c>
      <c r="H42" s="75">
        <v>0</v>
      </c>
      <c r="I42" s="75">
        <v>0</v>
      </c>
      <c r="J42" s="75">
        <f>I42-H42</f>
        <v>0</v>
      </c>
      <c r="K42" s="75">
        <v>0</v>
      </c>
      <c r="L42" s="75">
        <v>0</v>
      </c>
      <c r="M42" s="75">
        <f>L42-K42</f>
        <v>0</v>
      </c>
      <c r="N42" s="75"/>
      <c r="O42" s="75">
        <v>0</v>
      </c>
      <c r="P42" s="75">
        <f>O42-N42</f>
        <v>0</v>
      </c>
      <c r="Q42" s="75"/>
      <c r="R42" s="75">
        <v>0</v>
      </c>
      <c r="S42" s="75">
        <f>R42-Q42</f>
        <v>0</v>
      </c>
      <c r="T42" s="75"/>
      <c r="U42" s="75">
        <v>0</v>
      </c>
      <c r="V42" s="75">
        <f>U42-T42</f>
        <v>0</v>
      </c>
      <c r="W42" s="75">
        <f>T42+Q42+N42+K42+H42</f>
        <v>0</v>
      </c>
      <c r="X42" s="75">
        <f>U42+R42+O42+L42+I42</f>
        <v>0</v>
      </c>
      <c r="Y42" s="75">
        <f>X42-W42</f>
        <v>0</v>
      </c>
      <c r="Z42" s="76">
        <f t="shared" si="0"/>
        <v>0</v>
      </c>
      <c r="AA42" s="76">
        <f t="shared" si="0"/>
        <v>0</v>
      </c>
      <c r="AC42" s="8"/>
    </row>
    <row r="43" spans="1:29" ht="15" customHeight="1" x14ac:dyDescent="0.25">
      <c r="A43" s="4">
        <f t="shared" si="9"/>
        <v>39</v>
      </c>
      <c r="B43" s="84" t="s">
        <v>73</v>
      </c>
      <c r="C43" s="73"/>
      <c r="D43" s="74"/>
      <c r="E43" s="75">
        <v>0</v>
      </c>
      <c r="F43" s="75">
        <v>0</v>
      </c>
      <c r="G43" s="75">
        <f>F43-E43</f>
        <v>0</v>
      </c>
      <c r="H43" s="75">
        <v>0</v>
      </c>
      <c r="I43" s="75">
        <v>0</v>
      </c>
      <c r="J43" s="75">
        <f>I43-H43</f>
        <v>0</v>
      </c>
      <c r="K43" s="75">
        <v>0</v>
      </c>
      <c r="L43" s="75">
        <v>0</v>
      </c>
      <c r="M43" s="75">
        <f>L43-K43</f>
        <v>0</v>
      </c>
      <c r="N43" s="75"/>
      <c r="O43" s="75">
        <v>0</v>
      </c>
      <c r="P43" s="75">
        <f>O43-N43</f>
        <v>0</v>
      </c>
      <c r="Q43" s="75"/>
      <c r="R43" s="75">
        <v>0</v>
      </c>
      <c r="S43" s="75">
        <f>R43-Q43</f>
        <v>0</v>
      </c>
      <c r="T43" s="75"/>
      <c r="U43" s="75">
        <v>0</v>
      </c>
      <c r="V43" s="75">
        <f>U43-T43</f>
        <v>0</v>
      </c>
      <c r="W43" s="75">
        <f>T43+Q43+N43+K43+H43</f>
        <v>0</v>
      </c>
      <c r="X43" s="75">
        <f>U43+R43+O43+L43+I43</f>
        <v>0</v>
      </c>
      <c r="Y43" s="75">
        <f>X43-W43</f>
        <v>0</v>
      </c>
      <c r="Z43" s="76">
        <f t="shared" si="0"/>
        <v>0</v>
      </c>
      <c r="AA43" s="76">
        <f t="shared" si="0"/>
        <v>0</v>
      </c>
      <c r="AC43" s="8"/>
    </row>
    <row r="44" spans="1:29" ht="15" customHeight="1" x14ac:dyDescent="0.25">
      <c r="A44" s="4">
        <f t="shared" si="9"/>
        <v>40</v>
      </c>
      <c r="B44" s="84" t="s">
        <v>74</v>
      </c>
      <c r="C44" s="73"/>
      <c r="D44" s="74"/>
      <c r="E44" s="75">
        <v>0</v>
      </c>
      <c r="F44" s="75">
        <v>0</v>
      </c>
      <c r="G44" s="75">
        <f>F44-E44</f>
        <v>0</v>
      </c>
      <c r="H44" s="75">
        <v>0</v>
      </c>
      <c r="I44" s="75">
        <v>0</v>
      </c>
      <c r="J44" s="75">
        <f>I44-H44</f>
        <v>0</v>
      </c>
      <c r="K44" s="75">
        <v>0</v>
      </c>
      <c r="L44" s="75">
        <v>0.72630433200000011</v>
      </c>
      <c r="M44" s="75">
        <f>L44-K44</f>
        <v>0.72630433200000011</v>
      </c>
      <c r="N44" s="75"/>
      <c r="O44" s="75">
        <v>0</v>
      </c>
      <c r="P44" s="75">
        <f>O44-N44</f>
        <v>0</v>
      </c>
      <c r="Q44" s="75"/>
      <c r="R44" s="75">
        <v>0</v>
      </c>
      <c r="S44" s="75">
        <f>R44-Q44</f>
        <v>0</v>
      </c>
      <c r="T44" s="75"/>
      <c r="U44" s="75">
        <v>0</v>
      </c>
      <c r="V44" s="75">
        <f>U44-T44</f>
        <v>0</v>
      </c>
      <c r="W44" s="75">
        <f>T44+Q44+N44+K44+H44</f>
        <v>0</v>
      </c>
      <c r="X44" s="75">
        <f>U44+R44+O44+L44+I44</f>
        <v>0.72630433200000011</v>
      </c>
      <c r="Y44" s="75">
        <f>X44-W44</f>
        <v>0.72630433200000011</v>
      </c>
      <c r="Z44" s="76">
        <f t="shared" si="0"/>
        <v>0</v>
      </c>
      <c r="AA44" s="76">
        <f t="shared" si="0"/>
        <v>0</v>
      </c>
      <c r="AC44" s="8"/>
    </row>
    <row r="45" spans="1:29" ht="15" customHeight="1" x14ac:dyDescent="0.25">
      <c r="A45" s="77">
        <v>41</v>
      </c>
      <c r="B45" s="78" t="s">
        <v>75</v>
      </c>
      <c r="C45" s="79">
        <f>SUM(C24:C41)</f>
        <v>17760</v>
      </c>
      <c r="D45" s="80">
        <v>0.36220000000000002</v>
      </c>
      <c r="E45" s="81">
        <f>SUM(E24:E44)</f>
        <v>293.23999999999995</v>
      </c>
      <c r="F45" s="81">
        <f t="shared" ref="F45:Y45" si="12">SUM(F24:F44)</f>
        <v>327.84282921600004</v>
      </c>
      <c r="G45" s="81">
        <f t="shared" si="12"/>
        <v>34.602829216000039</v>
      </c>
      <c r="H45" s="81">
        <f t="shared" si="12"/>
        <v>290.03333333333336</v>
      </c>
      <c r="I45" s="81">
        <f t="shared" si="12"/>
        <v>513.4908975239623</v>
      </c>
      <c r="J45" s="81">
        <f t="shared" si="12"/>
        <v>223.45756419062903</v>
      </c>
      <c r="K45" s="81">
        <f t="shared" si="12"/>
        <v>1004.6647000000002</v>
      </c>
      <c r="L45" s="81">
        <f t="shared" si="12"/>
        <v>1009.2472604399999</v>
      </c>
      <c r="M45" s="81">
        <f t="shared" si="12"/>
        <v>4.5825604400000959</v>
      </c>
      <c r="N45" s="81">
        <f t="shared" si="12"/>
        <v>0</v>
      </c>
      <c r="O45" s="81">
        <f t="shared" si="12"/>
        <v>0</v>
      </c>
      <c r="P45" s="81">
        <f t="shared" si="12"/>
        <v>0</v>
      </c>
      <c r="Q45" s="81">
        <f t="shared" si="12"/>
        <v>0</v>
      </c>
      <c r="R45" s="81">
        <f t="shared" si="12"/>
        <v>0</v>
      </c>
      <c r="S45" s="81">
        <f t="shared" si="12"/>
        <v>0</v>
      </c>
      <c r="T45" s="81">
        <f t="shared" si="12"/>
        <v>0</v>
      </c>
      <c r="U45" s="81">
        <f t="shared" si="12"/>
        <v>14.091791889961648</v>
      </c>
      <c r="V45" s="81">
        <f t="shared" si="12"/>
        <v>14.091791889961648</v>
      </c>
      <c r="W45" s="81">
        <f t="shared" si="12"/>
        <v>1294.6980333333336</v>
      </c>
      <c r="X45" s="81">
        <f t="shared" si="12"/>
        <v>1536.8299498539243</v>
      </c>
      <c r="Y45" s="81">
        <f t="shared" si="12"/>
        <v>242.13191652059075</v>
      </c>
      <c r="Z45" s="82">
        <f t="shared" si="0"/>
        <v>4.4151481153094183</v>
      </c>
      <c r="AA45" s="82">
        <f t="shared" si="0"/>
        <v>4.6877034142521392</v>
      </c>
      <c r="AC45" s="8"/>
    </row>
    <row r="46" spans="1:29" ht="15" customHeight="1" x14ac:dyDescent="0.25">
      <c r="A46" s="4">
        <f t="shared" si="9"/>
        <v>42</v>
      </c>
      <c r="B46" s="85" t="s">
        <v>76</v>
      </c>
      <c r="C46" s="73">
        <v>152.66</v>
      </c>
      <c r="D46" s="74">
        <v>0.36220000000000002</v>
      </c>
      <c r="E46" s="75">
        <v>9.43</v>
      </c>
      <c r="F46" s="75">
        <v>10.935039324000002</v>
      </c>
      <c r="G46" s="75">
        <f t="shared" si="1"/>
        <v>1.505039324000002</v>
      </c>
      <c r="H46" s="75">
        <v>3.1416666666666666</v>
      </c>
      <c r="I46" s="75">
        <v>0</v>
      </c>
      <c r="J46" s="75">
        <f t="shared" si="2"/>
        <v>-3.1416666666666666</v>
      </c>
      <c r="K46" s="75">
        <v>53.939599999999999</v>
      </c>
      <c r="L46" s="75">
        <v>61.460537564759981</v>
      </c>
      <c r="M46" s="75">
        <f t="shared" si="3"/>
        <v>7.5209375647599828</v>
      </c>
      <c r="N46" s="75"/>
      <c r="O46" s="75">
        <v>0</v>
      </c>
      <c r="P46" s="75">
        <f t="shared" si="4"/>
        <v>0</v>
      </c>
      <c r="Q46" s="75"/>
      <c r="R46" s="75">
        <v>0</v>
      </c>
      <c r="S46" s="75">
        <f t="shared" si="5"/>
        <v>0</v>
      </c>
      <c r="T46" s="75"/>
      <c r="U46" s="75">
        <v>0</v>
      </c>
      <c r="V46" s="75">
        <f t="shared" si="6"/>
        <v>0</v>
      </c>
      <c r="W46" s="75">
        <f t="shared" si="7"/>
        <v>57.081266666666664</v>
      </c>
      <c r="X46" s="75">
        <f t="shared" si="7"/>
        <v>61.460537564759981</v>
      </c>
      <c r="Y46" s="75">
        <f t="shared" si="8"/>
        <v>4.379270898093317</v>
      </c>
      <c r="Z46" s="76">
        <f t="shared" si="0"/>
        <v>6.0531565924354895</v>
      </c>
      <c r="AA46" s="76">
        <f t="shared" si="0"/>
        <v>5.6205136299663456</v>
      </c>
      <c r="AC46" s="8"/>
    </row>
    <row r="47" spans="1:29" ht="15" customHeight="1" x14ac:dyDescent="0.25">
      <c r="A47" s="4">
        <f t="shared" si="9"/>
        <v>43</v>
      </c>
      <c r="B47" s="85" t="s">
        <v>77</v>
      </c>
      <c r="C47" s="73">
        <v>3755.6260000000002</v>
      </c>
      <c r="D47" s="74">
        <v>0.36220000000000002</v>
      </c>
      <c r="E47" s="75">
        <v>204.14</v>
      </c>
      <c r="F47" s="75">
        <v>260.61417768312003</v>
      </c>
      <c r="G47" s="75">
        <f t="shared" si="1"/>
        <v>56.474177683120047</v>
      </c>
      <c r="H47" s="75">
        <v>0</v>
      </c>
      <c r="I47" s="75">
        <v>0</v>
      </c>
      <c r="J47" s="75">
        <f t="shared" si="2"/>
        <v>0</v>
      </c>
      <c r="K47" s="75">
        <v>875.76059999999995</v>
      </c>
      <c r="L47" s="75">
        <v>1104.5024397971999</v>
      </c>
      <c r="M47" s="75">
        <f t="shared" si="3"/>
        <v>228.74183979719999</v>
      </c>
      <c r="N47" s="75"/>
      <c r="O47" s="75">
        <v>0</v>
      </c>
      <c r="P47" s="75">
        <f t="shared" si="4"/>
        <v>0</v>
      </c>
      <c r="Q47" s="75"/>
      <c r="R47" s="75">
        <v>0</v>
      </c>
      <c r="S47" s="75">
        <f t="shared" si="5"/>
        <v>0</v>
      </c>
      <c r="T47" s="75"/>
      <c r="U47" s="75">
        <v>4.9096949623168769</v>
      </c>
      <c r="V47" s="75">
        <f t="shared" si="6"/>
        <v>4.9096949623168769</v>
      </c>
      <c r="W47" s="75">
        <f t="shared" si="7"/>
        <v>875.76059999999995</v>
      </c>
      <c r="X47" s="75">
        <f>U47+R47+O47+L47+I47</f>
        <v>1109.4121347595169</v>
      </c>
      <c r="Y47" s="75">
        <f t="shared" si="8"/>
        <v>233.65153475951695</v>
      </c>
      <c r="Z47" s="76">
        <f t="shared" si="0"/>
        <v>4.29</v>
      </c>
      <c r="AA47" s="76">
        <f t="shared" si="0"/>
        <v>4.2569139738377846</v>
      </c>
      <c r="AC47" s="8"/>
    </row>
    <row r="48" spans="1:29" ht="15" customHeight="1" x14ac:dyDescent="0.25">
      <c r="A48" s="4">
        <f t="shared" si="9"/>
        <v>44</v>
      </c>
      <c r="B48" s="85" t="s">
        <v>78</v>
      </c>
      <c r="C48" s="73">
        <v>3688</v>
      </c>
      <c r="D48" s="74">
        <v>0.36220000000000002</v>
      </c>
      <c r="E48" s="75">
        <v>170.44</v>
      </c>
      <c r="F48" s="75">
        <v>92.35955710903022</v>
      </c>
      <c r="G48" s="75">
        <f t="shared" si="1"/>
        <v>-78.080442890969778</v>
      </c>
      <c r="H48" s="75">
        <v>0</v>
      </c>
      <c r="I48" s="75">
        <v>0</v>
      </c>
      <c r="J48" s="75">
        <f t="shared" si="2"/>
        <v>0</v>
      </c>
      <c r="K48" s="75">
        <v>787.43280000000004</v>
      </c>
      <c r="L48" s="75">
        <v>327.77176376288537</v>
      </c>
      <c r="M48" s="75">
        <f t="shared" si="3"/>
        <v>-459.66103623711467</v>
      </c>
      <c r="N48" s="75"/>
      <c r="O48" s="75">
        <v>0</v>
      </c>
      <c r="P48" s="75">
        <f t="shared" si="4"/>
        <v>0</v>
      </c>
      <c r="Q48" s="75"/>
      <c r="R48" s="75">
        <v>0</v>
      </c>
      <c r="S48" s="75">
        <f t="shared" si="5"/>
        <v>0</v>
      </c>
      <c r="T48" s="75"/>
      <c r="U48" s="75">
        <v>0</v>
      </c>
      <c r="V48" s="75">
        <f t="shared" si="6"/>
        <v>0</v>
      </c>
      <c r="W48" s="75">
        <f t="shared" si="7"/>
        <v>787.43280000000004</v>
      </c>
      <c r="X48" s="75">
        <f t="shared" si="7"/>
        <v>327.77176376288537</v>
      </c>
      <c r="Y48" s="75">
        <f t="shared" si="8"/>
        <v>-459.66103623711467</v>
      </c>
      <c r="Z48" s="76">
        <f t="shared" si="0"/>
        <v>4.62</v>
      </c>
      <c r="AA48" s="76">
        <f t="shared" si="0"/>
        <v>3.5488667770023157</v>
      </c>
      <c r="AC48" s="8"/>
    </row>
    <row r="49" spans="1:29" ht="15" customHeight="1" x14ac:dyDescent="0.25">
      <c r="A49" s="77">
        <f>A48+1</f>
        <v>45</v>
      </c>
      <c r="B49" s="78" t="s">
        <v>79</v>
      </c>
      <c r="C49" s="79">
        <f>SUM(C46:C48)</f>
        <v>7596.2860000000001</v>
      </c>
      <c r="D49" s="80">
        <v>0.36220000000000002</v>
      </c>
      <c r="E49" s="81">
        <f t="shared" ref="E49:Y49" si="13">SUM(E46:E48)</f>
        <v>384.01</v>
      </c>
      <c r="F49" s="81">
        <f t="shared" si="13"/>
        <v>363.90877411615025</v>
      </c>
      <c r="G49" s="81">
        <f t="shared" si="13"/>
        <v>-20.101225883849729</v>
      </c>
      <c r="H49" s="81">
        <f t="shared" si="13"/>
        <v>3.1416666666666666</v>
      </c>
      <c r="I49" s="81">
        <f t="shared" si="13"/>
        <v>0</v>
      </c>
      <c r="J49" s="81">
        <f t="shared" si="13"/>
        <v>-3.1416666666666666</v>
      </c>
      <c r="K49" s="81">
        <f t="shared" si="13"/>
        <v>1717.133</v>
      </c>
      <c r="L49" s="81">
        <f t="shared" si="13"/>
        <v>1493.7347411248452</v>
      </c>
      <c r="M49" s="81">
        <f t="shared" si="13"/>
        <v>-223.39825887515471</v>
      </c>
      <c r="N49" s="81">
        <f t="shared" si="13"/>
        <v>0</v>
      </c>
      <c r="O49" s="81">
        <f t="shared" si="13"/>
        <v>0</v>
      </c>
      <c r="P49" s="81">
        <f t="shared" si="13"/>
        <v>0</v>
      </c>
      <c r="Q49" s="81">
        <f t="shared" si="13"/>
        <v>0</v>
      </c>
      <c r="R49" s="81">
        <f t="shared" si="13"/>
        <v>0</v>
      </c>
      <c r="S49" s="81">
        <f t="shared" si="13"/>
        <v>0</v>
      </c>
      <c r="T49" s="81">
        <f t="shared" si="13"/>
        <v>0</v>
      </c>
      <c r="U49" s="81">
        <f t="shared" si="13"/>
        <v>4.9096949623168769</v>
      </c>
      <c r="V49" s="81">
        <f t="shared" si="13"/>
        <v>4.9096949623168769</v>
      </c>
      <c r="W49" s="81">
        <f t="shared" si="13"/>
        <v>1720.2746666666667</v>
      </c>
      <c r="X49" s="81">
        <f t="shared" si="13"/>
        <v>1498.6444360871624</v>
      </c>
      <c r="Y49" s="81">
        <f t="shared" si="13"/>
        <v>-221.6302305795044</v>
      </c>
      <c r="Z49" s="82">
        <f t="shared" si="0"/>
        <v>4.4797652838901767</v>
      </c>
      <c r="AA49" s="82">
        <f t="shared" si="0"/>
        <v>4.1181871465644679</v>
      </c>
      <c r="AC49" s="8"/>
    </row>
    <row r="50" spans="1:29" ht="15" customHeight="1" x14ac:dyDescent="0.25">
      <c r="A50" s="4">
        <v>46</v>
      </c>
      <c r="B50" s="72" t="s">
        <v>80</v>
      </c>
      <c r="C50" s="73"/>
      <c r="D50" s="74"/>
      <c r="E50" s="75">
        <v>121.85</v>
      </c>
      <c r="F50" s="86">
        <v>0</v>
      </c>
      <c r="G50" s="75">
        <f>F50-E50</f>
        <v>-121.85</v>
      </c>
      <c r="H50" s="75">
        <v>0</v>
      </c>
      <c r="I50" s="86">
        <v>0</v>
      </c>
      <c r="J50" s="75">
        <f>I50-H50</f>
        <v>0</v>
      </c>
      <c r="K50" s="75">
        <v>303.40649999999999</v>
      </c>
      <c r="L50" s="86">
        <v>0</v>
      </c>
      <c r="M50" s="75">
        <f>L50-K50</f>
        <v>-303.40649999999999</v>
      </c>
      <c r="N50" s="86"/>
      <c r="O50" s="86">
        <v>0</v>
      </c>
      <c r="P50" s="75">
        <f>O50-N50</f>
        <v>0</v>
      </c>
      <c r="Q50" s="86"/>
      <c r="R50" s="86">
        <v>0</v>
      </c>
      <c r="S50" s="75">
        <f>R50-Q50</f>
        <v>0</v>
      </c>
      <c r="T50" s="86"/>
      <c r="U50" s="86">
        <v>0</v>
      </c>
      <c r="V50" s="75">
        <f>U50-T50</f>
        <v>0</v>
      </c>
      <c r="W50" s="75">
        <f>T50+Q50+N50+K50+H50</f>
        <v>303.40649999999999</v>
      </c>
      <c r="X50" s="75">
        <f>U50+R50+O50+L50+I50</f>
        <v>0</v>
      </c>
      <c r="Y50" s="75">
        <f>X50-W50</f>
        <v>-303.40649999999999</v>
      </c>
      <c r="Z50" s="76">
        <f t="shared" si="0"/>
        <v>2.4900000000000002</v>
      </c>
      <c r="AA50" s="76">
        <f t="shared" si="0"/>
        <v>0</v>
      </c>
      <c r="AC50" s="8"/>
    </row>
    <row r="51" spans="1:29" ht="15" customHeight="1" x14ac:dyDescent="0.25">
      <c r="A51" s="77">
        <v>47</v>
      </c>
      <c r="B51" s="87" t="s">
        <v>77</v>
      </c>
      <c r="C51" s="79"/>
      <c r="D51" s="80"/>
      <c r="E51" s="81">
        <f>SUM(E50)</f>
        <v>121.85</v>
      </c>
      <c r="F51" s="81">
        <f t="shared" ref="F51:V51" si="14">SUM(F50)</f>
        <v>0</v>
      </c>
      <c r="G51" s="81">
        <f t="shared" si="14"/>
        <v>-121.85</v>
      </c>
      <c r="H51" s="81">
        <f t="shared" si="14"/>
        <v>0</v>
      </c>
      <c r="I51" s="81">
        <f t="shared" si="14"/>
        <v>0</v>
      </c>
      <c r="J51" s="81">
        <f t="shared" si="14"/>
        <v>0</v>
      </c>
      <c r="K51" s="81">
        <f t="shared" si="14"/>
        <v>303.40649999999999</v>
      </c>
      <c r="L51" s="81">
        <f t="shared" si="14"/>
        <v>0</v>
      </c>
      <c r="M51" s="81">
        <f t="shared" si="14"/>
        <v>-303.40649999999999</v>
      </c>
      <c r="N51" s="81">
        <f t="shared" si="14"/>
        <v>0</v>
      </c>
      <c r="O51" s="81">
        <f t="shared" si="14"/>
        <v>0</v>
      </c>
      <c r="P51" s="81">
        <f t="shared" si="14"/>
        <v>0</v>
      </c>
      <c r="Q51" s="81">
        <f t="shared" si="14"/>
        <v>0</v>
      </c>
      <c r="R51" s="81">
        <f t="shared" si="14"/>
        <v>0</v>
      </c>
      <c r="S51" s="81">
        <f t="shared" si="14"/>
        <v>0</v>
      </c>
      <c r="T51" s="81">
        <f t="shared" si="14"/>
        <v>0</v>
      </c>
      <c r="U51" s="81">
        <f t="shared" si="14"/>
        <v>0</v>
      </c>
      <c r="V51" s="81">
        <f t="shared" si="14"/>
        <v>0</v>
      </c>
      <c r="W51" s="81">
        <f>SUM(W50)</f>
        <v>303.40649999999999</v>
      </c>
      <c r="X51" s="81">
        <f>SUM(X50)</f>
        <v>0</v>
      </c>
      <c r="Y51" s="81">
        <f>SUM(Y50)</f>
        <v>-303.40649999999999</v>
      </c>
      <c r="Z51" s="81">
        <f>SUM(Z50)</f>
        <v>2.4900000000000002</v>
      </c>
      <c r="AA51" s="81">
        <f>SUM(AA50)</f>
        <v>0</v>
      </c>
      <c r="AC51" s="8"/>
    </row>
    <row r="52" spans="1:29" ht="15" customHeight="1" x14ac:dyDescent="0.25">
      <c r="A52" s="4">
        <v>48</v>
      </c>
      <c r="B52" s="85" t="s">
        <v>81</v>
      </c>
      <c r="C52" s="73">
        <v>1600</v>
      </c>
      <c r="D52" s="74">
        <v>0.36220000000000002</v>
      </c>
      <c r="E52" s="75">
        <v>163.63</v>
      </c>
      <c r="F52" s="75">
        <v>220.20019200000004</v>
      </c>
      <c r="G52" s="75">
        <f t="shared" si="1"/>
        <v>56.570192000000048</v>
      </c>
      <c r="H52" s="75">
        <v>361.01666666666665</v>
      </c>
      <c r="I52" s="75">
        <v>374.79257163600005</v>
      </c>
      <c r="J52" s="75">
        <f t="shared" si="2"/>
        <v>13.775904969333396</v>
      </c>
      <c r="K52" s="75">
        <v>621.79399999999998</v>
      </c>
      <c r="L52" s="75">
        <v>803.73070080000002</v>
      </c>
      <c r="M52" s="75">
        <f t="shared" si="3"/>
        <v>181.93670080000004</v>
      </c>
      <c r="N52" s="75"/>
      <c r="O52" s="75">
        <v>0</v>
      </c>
      <c r="P52" s="75">
        <f t="shared" si="4"/>
        <v>0</v>
      </c>
      <c r="Q52" s="75"/>
      <c r="R52" s="75">
        <v>0</v>
      </c>
      <c r="S52" s="75">
        <f t="shared" si="5"/>
        <v>0</v>
      </c>
      <c r="T52" s="75"/>
      <c r="U52" s="75">
        <v>0</v>
      </c>
      <c r="V52" s="75">
        <f t="shared" si="6"/>
        <v>0</v>
      </c>
      <c r="W52" s="75">
        <f t="shared" si="7"/>
        <v>982.81066666666663</v>
      </c>
      <c r="X52" s="75">
        <f t="shared" si="7"/>
        <v>1178.5232724360001</v>
      </c>
      <c r="Y52" s="75">
        <f t="shared" si="8"/>
        <v>195.71260576933344</v>
      </c>
      <c r="Z52" s="76">
        <f t="shared" ref="Z52:AA79" si="15">IFERROR(W52/E52,0)</f>
        <v>6.006298763470431</v>
      </c>
      <c r="AA52" s="76">
        <f t="shared" si="15"/>
        <v>5.3520537912882462</v>
      </c>
      <c r="AC52" s="8"/>
    </row>
    <row r="53" spans="1:29" ht="15" customHeight="1" x14ac:dyDescent="0.25">
      <c r="A53" s="4">
        <f t="shared" si="9"/>
        <v>49</v>
      </c>
      <c r="B53" s="85" t="s">
        <v>82</v>
      </c>
      <c r="C53" s="73">
        <v>800</v>
      </c>
      <c r="D53" s="74">
        <v>0.36220000000000002</v>
      </c>
      <c r="E53" s="75">
        <v>166.04</v>
      </c>
      <c r="F53" s="75">
        <v>128.51428200000001</v>
      </c>
      <c r="G53" s="75">
        <f t="shared" si="1"/>
        <v>-37.525717999999983</v>
      </c>
      <c r="H53" s="75">
        <v>365.55</v>
      </c>
      <c r="I53" s="75">
        <v>361.56632628372006</v>
      </c>
      <c r="J53" s="75">
        <f t="shared" si="2"/>
        <v>-3.9836737162799523</v>
      </c>
      <c r="K53" s="75">
        <v>531.32799999999997</v>
      </c>
      <c r="L53" s="75">
        <v>398.39427420000004</v>
      </c>
      <c r="M53" s="75">
        <f t="shared" si="3"/>
        <v>-132.93372579999993</v>
      </c>
      <c r="N53" s="75"/>
      <c r="O53" s="75">
        <v>0</v>
      </c>
      <c r="P53" s="75">
        <f t="shared" si="4"/>
        <v>0</v>
      </c>
      <c r="Q53" s="75"/>
      <c r="R53" s="75">
        <v>0</v>
      </c>
      <c r="S53" s="75">
        <f t="shared" si="5"/>
        <v>0</v>
      </c>
      <c r="T53" s="75"/>
      <c r="U53" s="75">
        <v>0</v>
      </c>
      <c r="V53" s="75">
        <f t="shared" si="6"/>
        <v>0</v>
      </c>
      <c r="W53" s="75">
        <f t="shared" si="7"/>
        <v>896.87799999999993</v>
      </c>
      <c r="X53" s="75">
        <f t="shared" si="7"/>
        <v>759.9606004837201</v>
      </c>
      <c r="Y53" s="75">
        <f t="shared" si="8"/>
        <v>-136.91739951627983</v>
      </c>
      <c r="Z53" s="76">
        <f t="shared" si="15"/>
        <v>5.4015779330281859</v>
      </c>
      <c r="AA53" s="76">
        <f t="shared" si="15"/>
        <v>5.9134330337208754</v>
      </c>
      <c r="AC53" s="8"/>
    </row>
    <row r="54" spans="1:29" ht="15" customHeight="1" x14ac:dyDescent="0.25">
      <c r="A54" s="4">
        <f t="shared" si="9"/>
        <v>50</v>
      </c>
      <c r="B54" s="85" t="s">
        <v>83</v>
      </c>
      <c r="C54" s="73">
        <v>216</v>
      </c>
      <c r="D54" s="74">
        <v>0.36220000000000002</v>
      </c>
      <c r="E54" s="75">
        <v>0</v>
      </c>
      <c r="F54" s="75">
        <v>0</v>
      </c>
      <c r="G54" s="75">
        <f t="shared" si="1"/>
        <v>0</v>
      </c>
      <c r="H54" s="75">
        <v>4.5583333333333336</v>
      </c>
      <c r="I54" s="75">
        <v>3.0966485280000002</v>
      </c>
      <c r="J54" s="75">
        <f t="shared" si="2"/>
        <v>-1.4616848053333333</v>
      </c>
      <c r="K54" s="75">
        <v>0</v>
      </c>
      <c r="L54" s="75">
        <v>0</v>
      </c>
      <c r="M54" s="75">
        <f t="shared" si="3"/>
        <v>0</v>
      </c>
      <c r="N54" s="75"/>
      <c r="O54" s="75">
        <v>0</v>
      </c>
      <c r="P54" s="75">
        <f t="shared" si="4"/>
        <v>0</v>
      </c>
      <c r="Q54" s="75"/>
      <c r="R54" s="75">
        <v>0</v>
      </c>
      <c r="S54" s="75">
        <f t="shared" si="5"/>
        <v>0</v>
      </c>
      <c r="T54" s="75"/>
      <c r="U54" s="75">
        <v>0</v>
      </c>
      <c r="V54" s="75">
        <f t="shared" si="6"/>
        <v>0</v>
      </c>
      <c r="W54" s="75">
        <f t="shared" si="7"/>
        <v>4.5583333333333336</v>
      </c>
      <c r="X54" s="75">
        <f t="shared" si="7"/>
        <v>3.0966485280000002</v>
      </c>
      <c r="Y54" s="75">
        <f t="shared" si="8"/>
        <v>-1.4616848053333333</v>
      </c>
      <c r="Z54" s="76">
        <f t="shared" si="15"/>
        <v>0</v>
      </c>
      <c r="AA54" s="76">
        <f t="shared" si="15"/>
        <v>0</v>
      </c>
      <c r="AC54" s="8"/>
    </row>
    <row r="55" spans="1:29" ht="15" customHeight="1" x14ac:dyDescent="0.2">
      <c r="A55" s="4">
        <v>51</v>
      </c>
      <c r="B55" s="88" t="s">
        <v>84</v>
      </c>
      <c r="C55" s="73"/>
      <c r="D55" s="74">
        <v>0.36220000000000002</v>
      </c>
      <c r="E55" s="75">
        <v>0</v>
      </c>
      <c r="F55" s="75">
        <v>0.6029788920000001</v>
      </c>
      <c r="G55" s="75">
        <f t="shared" si="1"/>
        <v>0.6029788920000001</v>
      </c>
      <c r="H55" s="75">
        <v>0</v>
      </c>
      <c r="I55" s="75">
        <v>0</v>
      </c>
      <c r="J55" s="75">
        <f t="shared" si="2"/>
        <v>0</v>
      </c>
      <c r="K55" s="75">
        <v>0</v>
      </c>
      <c r="L55" s="75">
        <v>4.6911759360000005</v>
      </c>
      <c r="M55" s="75">
        <f t="shared" si="3"/>
        <v>4.6911759360000005</v>
      </c>
      <c r="N55" s="75"/>
      <c r="O55" s="75">
        <v>0</v>
      </c>
      <c r="P55" s="75">
        <f t="shared" si="4"/>
        <v>0</v>
      </c>
      <c r="Q55" s="75"/>
      <c r="R55" s="75">
        <v>0</v>
      </c>
      <c r="S55" s="75">
        <f t="shared" si="5"/>
        <v>0</v>
      </c>
      <c r="T55" s="75"/>
      <c r="U55" s="75">
        <v>0</v>
      </c>
      <c r="V55" s="75">
        <f t="shared" si="6"/>
        <v>0</v>
      </c>
      <c r="W55" s="75">
        <f>T55+Q55+N55+K55+H55</f>
        <v>0</v>
      </c>
      <c r="X55" s="75">
        <f>U55+R55+O55+L55+I55</f>
        <v>4.6911759360000005</v>
      </c>
      <c r="Y55" s="75">
        <f>X55-W55</f>
        <v>4.6911759360000005</v>
      </c>
      <c r="Z55" s="76">
        <f t="shared" si="15"/>
        <v>0</v>
      </c>
      <c r="AA55" s="76">
        <f t="shared" si="15"/>
        <v>7.7800002591135478</v>
      </c>
      <c r="AC55" s="8"/>
    </row>
    <row r="56" spans="1:29" ht="15" customHeight="1" x14ac:dyDescent="0.25">
      <c r="A56" s="77">
        <v>52</v>
      </c>
      <c r="B56" s="78" t="s">
        <v>85</v>
      </c>
      <c r="C56" s="79">
        <f>SUM(C52:C54)</f>
        <v>2616</v>
      </c>
      <c r="D56" s="80">
        <v>0.36220000000000002</v>
      </c>
      <c r="E56" s="81">
        <f>SUM(E52:E55)</f>
        <v>329.66999999999996</v>
      </c>
      <c r="F56" s="81">
        <f t="shared" ref="F56:V56" si="16">SUM(F52:F55)</f>
        <v>349.31745289200006</v>
      </c>
      <c r="G56" s="81">
        <f t="shared" si="16"/>
        <v>19.647452892000064</v>
      </c>
      <c r="H56" s="81">
        <f t="shared" si="16"/>
        <v>731.12499999999989</v>
      </c>
      <c r="I56" s="81">
        <f t="shared" si="16"/>
        <v>739.45554644772005</v>
      </c>
      <c r="J56" s="81">
        <f t="shared" si="16"/>
        <v>8.3305464477201099</v>
      </c>
      <c r="K56" s="81">
        <f t="shared" si="16"/>
        <v>1153.1219999999998</v>
      </c>
      <c r="L56" s="81">
        <f t="shared" si="16"/>
        <v>1206.8161509360002</v>
      </c>
      <c r="M56" s="81">
        <f t="shared" si="16"/>
        <v>53.694150936000106</v>
      </c>
      <c r="N56" s="81">
        <f t="shared" si="16"/>
        <v>0</v>
      </c>
      <c r="O56" s="81">
        <f t="shared" si="16"/>
        <v>0</v>
      </c>
      <c r="P56" s="81">
        <f t="shared" si="16"/>
        <v>0</v>
      </c>
      <c r="Q56" s="81">
        <f t="shared" si="16"/>
        <v>0</v>
      </c>
      <c r="R56" s="81">
        <f t="shared" si="16"/>
        <v>0</v>
      </c>
      <c r="S56" s="81">
        <f t="shared" si="16"/>
        <v>0</v>
      </c>
      <c r="T56" s="81">
        <f t="shared" si="16"/>
        <v>0</v>
      </c>
      <c r="U56" s="81">
        <f t="shared" si="16"/>
        <v>0</v>
      </c>
      <c r="V56" s="81">
        <f t="shared" si="16"/>
        <v>0</v>
      </c>
      <c r="W56" s="81">
        <f>SUM(W52:W55)</f>
        <v>1884.2469999999998</v>
      </c>
      <c r="X56" s="81">
        <f>SUM(X52:X55)</f>
        <v>1946.2716973837203</v>
      </c>
      <c r="Y56" s="81">
        <f>SUM(Y52:Y55)</f>
        <v>62.024697383720273</v>
      </c>
      <c r="Z56" s="82">
        <f t="shared" si="15"/>
        <v>5.7155549488882826</v>
      </c>
      <c r="AA56" s="82">
        <f t="shared" si="15"/>
        <v>5.5716417295229084</v>
      </c>
      <c r="AC56" s="8"/>
    </row>
    <row r="57" spans="1:29" ht="15" customHeight="1" x14ac:dyDescent="0.2">
      <c r="A57" s="4">
        <v>53</v>
      </c>
      <c r="B57" s="88" t="s">
        <v>170</v>
      </c>
      <c r="C57" s="73">
        <v>230.55</v>
      </c>
      <c r="D57" s="74">
        <v>0.36220000000000002</v>
      </c>
      <c r="E57" s="75">
        <v>57.44</v>
      </c>
      <c r="F57" s="75">
        <v>12.428785236000001</v>
      </c>
      <c r="G57" s="75">
        <f t="shared" si="1"/>
        <v>-45.011214763999995</v>
      </c>
      <c r="H57" s="75">
        <v>81.216666666666669</v>
      </c>
      <c r="I57" s="75">
        <v>68.192235864000011</v>
      </c>
      <c r="J57" s="75">
        <f t="shared" si="2"/>
        <v>-13.024430802666657</v>
      </c>
      <c r="K57" s="75">
        <v>147.04640000000001</v>
      </c>
      <c r="L57" s="75">
        <v>34.460671608000006</v>
      </c>
      <c r="M57" s="75">
        <f t="shared" si="3"/>
        <v>-112.58572839199999</v>
      </c>
      <c r="N57" s="75"/>
      <c r="O57" s="75">
        <v>0</v>
      </c>
      <c r="P57" s="75">
        <f t="shared" si="4"/>
        <v>0</v>
      </c>
      <c r="Q57" s="75"/>
      <c r="R57" s="75">
        <v>0</v>
      </c>
      <c r="S57" s="75">
        <f t="shared" si="5"/>
        <v>0</v>
      </c>
      <c r="T57" s="75"/>
      <c r="U57" s="75">
        <v>0</v>
      </c>
      <c r="V57" s="75">
        <f t="shared" si="6"/>
        <v>0</v>
      </c>
      <c r="W57" s="75">
        <f t="shared" si="7"/>
        <v>228.26306666666667</v>
      </c>
      <c r="X57" s="75">
        <f t="shared" si="7"/>
        <v>102.65290747200001</v>
      </c>
      <c r="Y57" s="75">
        <f t="shared" si="8"/>
        <v>-125.61015919466666</v>
      </c>
      <c r="Z57" s="76">
        <f t="shared" si="15"/>
        <v>3.9739391829155064</v>
      </c>
      <c r="AA57" s="76">
        <f t="shared" si="15"/>
        <v>8.2592872531633788</v>
      </c>
      <c r="AC57" s="8"/>
    </row>
    <row r="58" spans="1:29" ht="15" customHeight="1" x14ac:dyDescent="0.2">
      <c r="A58" s="4">
        <v>54</v>
      </c>
      <c r="B58" s="88" t="s">
        <v>171</v>
      </c>
      <c r="C58" s="73">
        <v>500</v>
      </c>
      <c r="D58" s="74">
        <v>0.36220000000000002</v>
      </c>
      <c r="E58" s="75">
        <v>118.31</v>
      </c>
      <c r="F58" s="75">
        <v>138.11004171600001</v>
      </c>
      <c r="G58" s="75">
        <f>F58-E58</f>
        <v>19.80004171600001</v>
      </c>
      <c r="H58" s="75">
        <v>199.2</v>
      </c>
      <c r="I58" s="75">
        <v>221.04921243600003</v>
      </c>
      <c r="J58" s="75">
        <f>I58-H58</f>
        <v>21.849212436000045</v>
      </c>
      <c r="K58" s="75">
        <v>294.59190000000001</v>
      </c>
      <c r="L58" s="75">
        <v>301.07989111200004</v>
      </c>
      <c r="M58" s="75">
        <f>L58-K58</f>
        <v>6.4879911120000315</v>
      </c>
      <c r="N58" s="75"/>
      <c r="O58" s="75">
        <v>0</v>
      </c>
      <c r="P58" s="75">
        <f>O58-N58</f>
        <v>0</v>
      </c>
      <c r="Q58" s="75"/>
      <c r="R58" s="75">
        <v>0</v>
      </c>
      <c r="S58" s="75">
        <f>R58-Q58</f>
        <v>0</v>
      </c>
      <c r="T58" s="75"/>
      <c r="U58" s="75">
        <v>0</v>
      </c>
      <c r="V58" s="75">
        <f>U58-T58</f>
        <v>0</v>
      </c>
      <c r="W58" s="75">
        <f t="shared" si="7"/>
        <v>493.7919</v>
      </c>
      <c r="X58" s="75">
        <f>U58+R58+O58+L58+I58</f>
        <v>522.1291035480001</v>
      </c>
      <c r="Y58" s="75">
        <f>X58-W58</f>
        <v>28.337203548000105</v>
      </c>
      <c r="Z58" s="76">
        <f t="shared" si="15"/>
        <v>4.173712281294903</v>
      </c>
      <c r="AA58" s="76">
        <f t="shared" si="15"/>
        <v>3.780529620153692</v>
      </c>
      <c r="AC58" s="8"/>
    </row>
    <row r="59" spans="1:29" ht="15" customHeight="1" x14ac:dyDescent="0.2">
      <c r="A59" s="4">
        <v>55</v>
      </c>
      <c r="B59" s="88" t="s">
        <v>86</v>
      </c>
      <c r="C59" s="73">
        <v>625</v>
      </c>
      <c r="D59" s="74">
        <v>0.36220000000000002</v>
      </c>
      <c r="E59" s="75">
        <v>147.88999999999999</v>
      </c>
      <c r="F59" s="75">
        <v>123.87682956000002</v>
      </c>
      <c r="G59" s="75">
        <f>F59-E59</f>
        <v>-24.013170439999968</v>
      </c>
      <c r="H59" s="75">
        <v>236.57499999999999</v>
      </c>
      <c r="I59" s="75">
        <v>184.78545273600002</v>
      </c>
      <c r="J59" s="75">
        <f>I59-H59</f>
        <v>-51.789547263999964</v>
      </c>
      <c r="K59" s="75">
        <v>378.59839999999997</v>
      </c>
      <c r="L59" s="75">
        <v>311.89793532000004</v>
      </c>
      <c r="M59" s="75">
        <f>L59-K59</f>
        <v>-66.700464679999925</v>
      </c>
      <c r="N59" s="75"/>
      <c r="O59" s="75">
        <v>0</v>
      </c>
      <c r="P59" s="75">
        <f>O59-N59</f>
        <v>0</v>
      </c>
      <c r="Q59" s="75"/>
      <c r="R59" s="75">
        <v>0</v>
      </c>
      <c r="S59" s="75">
        <f>R59-Q59</f>
        <v>0</v>
      </c>
      <c r="T59" s="75"/>
      <c r="U59" s="75">
        <v>0</v>
      </c>
      <c r="V59" s="75">
        <f>U59-T59</f>
        <v>0</v>
      </c>
      <c r="W59" s="75">
        <f t="shared" si="7"/>
        <v>615.1733999999999</v>
      </c>
      <c r="X59" s="75">
        <f>U59+R59+O59+L59+I59</f>
        <v>496.68338805600007</v>
      </c>
      <c r="Y59" s="75">
        <f>X59-W59</f>
        <v>-118.49001194399983</v>
      </c>
      <c r="Z59" s="76">
        <f t="shared" si="15"/>
        <v>4.1596686726621135</v>
      </c>
      <c r="AA59" s="76">
        <f t="shared" si="15"/>
        <v>4.0094938643503975</v>
      </c>
      <c r="AC59" s="8"/>
    </row>
    <row r="60" spans="1:29" ht="15" customHeight="1" x14ac:dyDescent="0.2">
      <c r="A60" s="4">
        <v>56</v>
      </c>
      <c r="B60" s="88" t="s">
        <v>87</v>
      </c>
      <c r="C60" s="73">
        <v>125</v>
      </c>
      <c r="D60" s="74">
        <v>0.36220000000000002</v>
      </c>
      <c r="E60" s="75">
        <v>0</v>
      </c>
      <c r="F60" s="75">
        <v>32.193049260000002</v>
      </c>
      <c r="G60" s="75">
        <f>F60-E60</f>
        <v>32.193049260000002</v>
      </c>
      <c r="H60" s="75">
        <v>0</v>
      </c>
      <c r="I60" s="75">
        <v>53.196737304000003</v>
      </c>
      <c r="J60" s="75">
        <f>I60-H60</f>
        <v>53.196737304000003</v>
      </c>
      <c r="K60" s="75">
        <v>0</v>
      </c>
      <c r="L60" s="75">
        <v>70.180847424000007</v>
      </c>
      <c r="M60" s="75">
        <f>L60-K60</f>
        <v>70.180847424000007</v>
      </c>
      <c r="N60" s="75"/>
      <c r="O60" s="75">
        <v>0</v>
      </c>
      <c r="P60" s="75">
        <f>O60-N60</f>
        <v>0</v>
      </c>
      <c r="Q60" s="75"/>
      <c r="R60" s="75">
        <v>0</v>
      </c>
      <c r="S60" s="75">
        <f>R60-Q60</f>
        <v>0</v>
      </c>
      <c r="T60" s="75"/>
      <c r="U60" s="75">
        <v>0</v>
      </c>
      <c r="V60" s="75">
        <f>U60-T60</f>
        <v>0</v>
      </c>
      <c r="W60" s="75">
        <f t="shared" si="7"/>
        <v>0</v>
      </c>
      <c r="X60" s="75">
        <f>U60+R60+O60+L60+I60</f>
        <v>123.37758472800002</v>
      </c>
      <c r="Y60" s="75">
        <f>X60-W60</f>
        <v>123.37758472800002</v>
      </c>
      <c r="Z60" s="76">
        <f t="shared" si="15"/>
        <v>0</v>
      </c>
      <c r="AA60" s="76">
        <f t="shared" si="15"/>
        <v>3.8324292840845362</v>
      </c>
      <c r="AC60" s="8"/>
    </row>
    <row r="61" spans="1:29" ht="15" customHeight="1" x14ac:dyDescent="0.25">
      <c r="A61" s="89">
        <v>57</v>
      </c>
      <c r="B61" s="85" t="s">
        <v>88</v>
      </c>
      <c r="C61" s="73">
        <v>1040</v>
      </c>
      <c r="D61" s="74">
        <v>0.36220000000000002</v>
      </c>
      <c r="E61" s="75">
        <v>171.75</v>
      </c>
      <c r="F61" s="75">
        <v>189.22449600000002</v>
      </c>
      <c r="G61" s="75">
        <f t="shared" si="1"/>
        <v>17.474496000000016</v>
      </c>
      <c r="H61" s="75">
        <v>256.86666666666667</v>
      </c>
      <c r="I61" s="75">
        <v>295.14257246400007</v>
      </c>
      <c r="J61" s="75">
        <f t="shared" si="2"/>
        <v>38.275905797333394</v>
      </c>
      <c r="K61" s="75">
        <v>597.68999999999994</v>
      </c>
      <c r="L61" s="75">
        <v>653.63817638400008</v>
      </c>
      <c r="M61" s="75">
        <f t="shared" si="3"/>
        <v>55.948176384000135</v>
      </c>
      <c r="N61" s="75"/>
      <c r="O61" s="75">
        <v>0</v>
      </c>
      <c r="P61" s="75">
        <f t="shared" si="4"/>
        <v>0</v>
      </c>
      <c r="Q61" s="75"/>
      <c r="R61" s="75">
        <v>0</v>
      </c>
      <c r="S61" s="75">
        <f t="shared" si="5"/>
        <v>0</v>
      </c>
      <c r="T61" s="75"/>
      <c r="U61" s="75">
        <v>0</v>
      </c>
      <c r="V61" s="75">
        <f t="shared" si="6"/>
        <v>0</v>
      </c>
      <c r="W61" s="75">
        <f t="shared" si="7"/>
        <v>854.55666666666662</v>
      </c>
      <c r="X61" s="75">
        <f>U61+R61+O61+L61+I61</f>
        <v>948.78074884800014</v>
      </c>
      <c r="Y61" s="75">
        <f>X61-W61</f>
        <v>94.224082181333529</v>
      </c>
      <c r="Z61" s="76">
        <f t="shared" si="15"/>
        <v>4.9755846676370687</v>
      </c>
      <c r="AA61" s="76">
        <f t="shared" si="15"/>
        <v>5.0140482279207657</v>
      </c>
      <c r="AC61" s="8"/>
    </row>
    <row r="62" spans="1:29" ht="15" customHeight="1" x14ac:dyDescent="0.25">
      <c r="A62" s="90">
        <v>58</v>
      </c>
      <c r="B62" s="78" t="s">
        <v>89</v>
      </c>
      <c r="C62" s="79">
        <f>SUM(C57:C61)</f>
        <v>2520.5500000000002</v>
      </c>
      <c r="D62" s="80">
        <v>0.36220000000000002</v>
      </c>
      <c r="E62" s="81">
        <f>SUM(E57:E61)</f>
        <v>495.39</v>
      </c>
      <c r="F62" s="81">
        <f t="shared" ref="F62:Y62" si="17">SUM(F57:F61)</f>
        <v>495.83320177200005</v>
      </c>
      <c r="G62" s="81">
        <f t="shared" si="17"/>
        <v>0.44320177200006583</v>
      </c>
      <c r="H62" s="81">
        <f t="shared" si="17"/>
        <v>773.85833333333323</v>
      </c>
      <c r="I62" s="81">
        <f t="shared" si="17"/>
        <v>822.36621080400016</v>
      </c>
      <c r="J62" s="81">
        <f t="shared" si="17"/>
        <v>48.50787747066682</v>
      </c>
      <c r="K62" s="81">
        <f t="shared" si="17"/>
        <v>1417.9267</v>
      </c>
      <c r="L62" s="81">
        <f t="shared" si="17"/>
        <v>1371.2575218480001</v>
      </c>
      <c r="M62" s="81">
        <f t="shared" si="17"/>
        <v>-46.669178151999745</v>
      </c>
      <c r="N62" s="81">
        <f t="shared" si="17"/>
        <v>0</v>
      </c>
      <c r="O62" s="81">
        <f t="shared" si="17"/>
        <v>0</v>
      </c>
      <c r="P62" s="81">
        <f t="shared" si="17"/>
        <v>0</v>
      </c>
      <c r="Q62" s="81">
        <f t="shared" si="17"/>
        <v>0</v>
      </c>
      <c r="R62" s="81">
        <f t="shared" si="17"/>
        <v>0</v>
      </c>
      <c r="S62" s="81">
        <f t="shared" si="17"/>
        <v>0</v>
      </c>
      <c r="T62" s="81">
        <f t="shared" si="17"/>
        <v>0</v>
      </c>
      <c r="U62" s="81">
        <f t="shared" si="17"/>
        <v>0</v>
      </c>
      <c r="V62" s="81">
        <f t="shared" si="17"/>
        <v>0</v>
      </c>
      <c r="W62" s="81">
        <f t="shared" si="17"/>
        <v>2191.7850333333336</v>
      </c>
      <c r="X62" s="81">
        <f t="shared" si="17"/>
        <v>2193.6237326520004</v>
      </c>
      <c r="Y62" s="81">
        <f t="shared" si="17"/>
        <v>1.8386993186671532</v>
      </c>
      <c r="Z62" s="82">
        <f t="shared" si="15"/>
        <v>4.4243626906746876</v>
      </c>
      <c r="AA62" s="82">
        <f t="shared" si="15"/>
        <v>4.4241162649303556</v>
      </c>
      <c r="AC62" s="8"/>
    </row>
    <row r="63" spans="1:29" ht="15" customHeight="1" x14ac:dyDescent="0.25">
      <c r="A63" s="4">
        <f t="shared" si="9"/>
        <v>59</v>
      </c>
      <c r="B63" s="85" t="s">
        <v>90</v>
      </c>
      <c r="C63" s="73"/>
      <c r="D63" s="4"/>
      <c r="E63" s="75">
        <v>0</v>
      </c>
      <c r="F63" s="75">
        <v>-15.567090192684004</v>
      </c>
      <c r="G63" s="75">
        <f t="shared" si="1"/>
        <v>-15.567090192684004</v>
      </c>
      <c r="H63" s="75">
        <v>0</v>
      </c>
      <c r="I63" s="75">
        <v>0</v>
      </c>
      <c r="J63" s="75">
        <f t="shared" si="2"/>
        <v>0</v>
      </c>
      <c r="K63" s="75">
        <v>0</v>
      </c>
      <c r="L63" s="75">
        <v>-29.825335476000003</v>
      </c>
      <c r="M63" s="75">
        <f t="shared" si="3"/>
        <v>-29.825335476000003</v>
      </c>
      <c r="N63" s="75"/>
      <c r="O63" s="75">
        <v>0</v>
      </c>
      <c r="P63" s="75">
        <f t="shared" si="4"/>
        <v>0</v>
      </c>
      <c r="Q63" s="75"/>
      <c r="R63" s="75">
        <v>0</v>
      </c>
      <c r="S63" s="75">
        <f t="shared" si="5"/>
        <v>0</v>
      </c>
      <c r="T63" s="75"/>
      <c r="U63" s="75">
        <v>0</v>
      </c>
      <c r="V63" s="75">
        <f t="shared" si="6"/>
        <v>0</v>
      </c>
      <c r="W63" s="75">
        <f t="shared" si="7"/>
        <v>0</v>
      </c>
      <c r="X63" s="75">
        <f t="shared" si="7"/>
        <v>-29.825335476000003</v>
      </c>
      <c r="Y63" s="75">
        <f t="shared" si="8"/>
        <v>-29.825335476000003</v>
      </c>
      <c r="Z63" s="76">
        <f t="shared" si="15"/>
        <v>0</v>
      </c>
      <c r="AA63" s="76">
        <f t="shared" si="15"/>
        <v>1.9159223147571203</v>
      </c>
      <c r="AC63" s="8"/>
    </row>
    <row r="64" spans="1:29" ht="15" customHeight="1" x14ac:dyDescent="0.25">
      <c r="A64" s="4">
        <f t="shared" si="9"/>
        <v>60</v>
      </c>
      <c r="B64" s="85" t="s">
        <v>91</v>
      </c>
      <c r="C64" s="73"/>
      <c r="D64" s="4"/>
      <c r="E64" s="75">
        <v>111.18</v>
      </c>
      <c r="F64" s="75">
        <v>36.132909816000002</v>
      </c>
      <c r="G64" s="75">
        <f t="shared" si="1"/>
        <v>-75.047090184000012</v>
      </c>
      <c r="H64" s="75">
        <v>0</v>
      </c>
      <c r="I64" s="75">
        <v>0</v>
      </c>
      <c r="J64" s="75">
        <f t="shared" si="2"/>
        <v>0</v>
      </c>
      <c r="K64" s="75">
        <v>647.06760000000008</v>
      </c>
      <c r="L64" s="75">
        <v>238.48416819145748</v>
      </c>
      <c r="M64" s="75">
        <f t="shared" si="3"/>
        <v>-408.58343180854263</v>
      </c>
      <c r="N64" s="75"/>
      <c r="O64" s="75">
        <v>0</v>
      </c>
      <c r="P64" s="75">
        <f t="shared" si="4"/>
        <v>0</v>
      </c>
      <c r="Q64" s="75"/>
      <c r="R64" s="75">
        <v>0</v>
      </c>
      <c r="S64" s="75">
        <f t="shared" si="5"/>
        <v>0</v>
      </c>
      <c r="T64" s="75"/>
      <c r="U64" s="75">
        <v>0</v>
      </c>
      <c r="V64" s="75">
        <f t="shared" si="6"/>
        <v>0</v>
      </c>
      <c r="W64" s="75">
        <f t="shared" si="7"/>
        <v>647.06760000000008</v>
      </c>
      <c r="X64" s="75">
        <f t="shared" si="7"/>
        <v>238.48416819145748</v>
      </c>
      <c r="Y64" s="75">
        <f t="shared" si="8"/>
        <v>-408.58343180854263</v>
      </c>
      <c r="Z64" s="76">
        <f t="shared" si="15"/>
        <v>5.82</v>
      </c>
      <c r="AA64" s="76">
        <f t="shared" si="15"/>
        <v>6.6001927164430692</v>
      </c>
      <c r="AC64" s="8"/>
    </row>
    <row r="65" spans="1:29" ht="15" customHeight="1" x14ac:dyDescent="0.25">
      <c r="A65" s="4">
        <f t="shared" si="9"/>
        <v>61</v>
      </c>
      <c r="B65" s="85" t="s">
        <v>92</v>
      </c>
      <c r="C65" s="73"/>
      <c r="D65" s="4"/>
      <c r="E65" s="75">
        <v>0</v>
      </c>
      <c r="F65" s="75">
        <v>-11.837523600000001</v>
      </c>
      <c r="G65" s="75">
        <f t="shared" si="1"/>
        <v>-11.837523600000001</v>
      </c>
      <c r="H65" s="75">
        <v>0</v>
      </c>
      <c r="I65" s="75">
        <v>0</v>
      </c>
      <c r="J65" s="75">
        <f t="shared" si="2"/>
        <v>0</v>
      </c>
      <c r="K65" s="75">
        <v>0</v>
      </c>
      <c r="L65" s="75">
        <v>-72.421357667999999</v>
      </c>
      <c r="M65" s="75">
        <f t="shared" si="3"/>
        <v>-72.421357667999999</v>
      </c>
      <c r="N65" s="75"/>
      <c r="O65" s="75"/>
      <c r="P65" s="75">
        <f t="shared" si="4"/>
        <v>0</v>
      </c>
      <c r="Q65" s="75"/>
      <c r="R65" s="75"/>
      <c r="S65" s="75">
        <f t="shared" si="5"/>
        <v>0</v>
      </c>
      <c r="T65" s="75"/>
      <c r="U65" s="75"/>
      <c r="V65" s="75">
        <f t="shared" si="6"/>
        <v>0</v>
      </c>
      <c r="W65" s="75">
        <f t="shared" si="7"/>
        <v>0</v>
      </c>
      <c r="X65" s="75">
        <f t="shared" si="7"/>
        <v>-72.421357667999999</v>
      </c>
      <c r="Y65" s="75">
        <f t="shared" si="8"/>
        <v>-72.421357667999999</v>
      </c>
      <c r="Z65" s="76">
        <f t="shared" si="15"/>
        <v>0</v>
      </c>
      <c r="AA65" s="76">
        <f t="shared" si="15"/>
        <v>6.1179483239213983</v>
      </c>
      <c r="AC65" s="8"/>
    </row>
    <row r="66" spans="1:29" ht="15" customHeight="1" x14ac:dyDescent="0.25">
      <c r="A66" s="4">
        <f t="shared" si="9"/>
        <v>62</v>
      </c>
      <c r="B66" s="85" t="s">
        <v>93</v>
      </c>
      <c r="C66" s="73"/>
      <c r="D66" s="4"/>
      <c r="E66" s="75">
        <v>0</v>
      </c>
      <c r="F66" s="75"/>
      <c r="G66" s="75">
        <f t="shared" si="1"/>
        <v>0</v>
      </c>
      <c r="H66" s="75">
        <v>0</v>
      </c>
      <c r="I66" s="75"/>
      <c r="J66" s="75">
        <f t="shared" si="2"/>
        <v>0</v>
      </c>
      <c r="K66" s="75">
        <v>0</v>
      </c>
      <c r="L66" s="75"/>
      <c r="M66" s="75">
        <f t="shared" si="3"/>
        <v>0</v>
      </c>
      <c r="N66" s="75"/>
      <c r="O66" s="75"/>
      <c r="P66" s="75">
        <f t="shared" si="4"/>
        <v>0</v>
      </c>
      <c r="Q66" s="75"/>
      <c r="R66" s="75"/>
      <c r="S66" s="75">
        <f t="shared" si="5"/>
        <v>0</v>
      </c>
      <c r="T66" s="75"/>
      <c r="U66" s="75"/>
      <c r="V66" s="75">
        <f t="shared" si="6"/>
        <v>0</v>
      </c>
      <c r="W66" s="75">
        <f t="shared" si="7"/>
        <v>0</v>
      </c>
      <c r="X66" s="75">
        <f t="shared" si="7"/>
        <v>0</v>
      </c>
      <c r="Y66" s="75">
        <f t="shared" si="8"/>
        <v>0</v>
      </c>
      <c r="Z66" s="76">
        <f t="shared" si="15"/>
        <v>0</v>
      </c>
      <c r="AA66" s="76">
        <f t="shared" si="15"/>
        <v>0</v>
      </c>
      <c r="AC66" s="8"/>
    </row>
    <row r="67" spans="1:29" ht="15" customHeight="1" x14ac:dyDescent="0.25">
      <c r="A67" s="4">
        <f t="shared" si="9"/>
        <v>63</v>
      </c>
      <c r="B67" s="85" t="s">
        <v>94</v>
      </c>
      <c r="C67" s="73"/>
      <c r="D67" s="4"/>
      <c r="E67" s="75">
        <v>0</v>
      </c>
      <c r="F67" s="75"/>
      <c r="G67" s="75">
        <f t="shared" si="1"/>
        <v>0</v>
      </c>
      <c r="H67" s="75">
        <v>0</v>
      </c>
      <c r="I67" s="75"/>
      <c r="J67" s="75">
        <f t="shared" si="2"/>
        <v>0</v>
      </c>
      <c r="K67" s="75">
        <v>0</v>
      </c>
      <c r="L67" s="75"/>
      <c r="M67" s="75">
        <f t="shared" si="3"/>
        <v>0</v>
      </c>
      <c r="N67" s="75"/>
      <c r="O67" s="75"/>
      <c r="P67" s="75">
        <f t="shared" si="4"/>
        <v>0</v>
      </c>
      <c r="Q67" s="75"/>
      <c r="R67" s="75"/>
      <c r="S67" s="75">
        <f t="shared" si="5"/>
        <v>0</v>
      </c>
      <c r="T67" s="75"/>
      <c r="U67" s="75"/>
      <c r="V67" s="75">
        <f t="shared" si="6"/>
        <v>0</v>
      </c>
      <c r="W67" s="75">
        <f t="shared" si="7"/>
        <v>0</v>
      </c>
      <c r="X67" s="75">
        <f t="shared" si="7"/>
        <v>0</v>
      </c>
      <c r="Y67" s="75">
        <f t="shared" si="8"/>
        <v>0</v>
      </c>
      <c r="Z67" s="76">
        <f t="shared" si="15"/>
        <v>0</v>
      </c>
      <c r="AA67" s="76">
        <f t="shared" si="15"/>
        <v>0</v>
      </c>
      <c r="AC67" s="8"/>
    </row>
    <row r="68" spans="1:29" ht="15" customHeight="1" x14ac:dyDescent="0.25">
      <c r="A68" s="4">
        <v>64</v>
      </c>
      <c r="B68" s="91" t="s">
        <v>95</v>
      </c>
      <c r="C68" s="73"/>
      <c r="D68" s="4"/>
      <c r="E68" s="75">
        <v>0</v>
      </c>
      <c r="F68" s="75"/>
      <c r="G68" s="75">
        <f t="shared" si="1"/>
        <v>0</v>
      </c>
      <c r="H68" s="75">
        <v>0</v>
      </c>
      <c r="I68" s="75"/>
      <c r="J68" s="75">
        <f t="shared" si="2"/>
        <v>0</v>
      </c>
      <c r="K68" s="75">
        <v>0</v>
      </c>
      <c r="L68" s="75"/>
      <c r="M68" s="75">
        <f t="shared" si="3"/>
        <v>0</v>
      </c>
      <c r="N68" s="75"/>
      <c r="O68" s="75"/>
      <c r="P68" s="75">
        <f t="shared" si="4"/>
        <v>0</v>
      </c>
      <c r="Q68" s="75"/>
      <c r="R68" s="75"/>
      <c r="S68" s="75">
        <f t="shared" si="5"/>
        <v>0</v>
      </c>
      <c r="T68" s="75"/>
      <c r="U68" s="75"/>
      <c r="V68" s="75">
        <f t="shared" si="6"/>
        <v>0</v>
      </c>
      <c r="W68" s="75">
        <f t="shared" si="7"/>
        <v>0</v>
      </c>
      <c r="X68" s="75">
        <f t="shared" si="7"/>
        <v>0</v>
      </c>
      <c r="Y68" s="75">
        <f t="shared" si="8"/>
        <v>0</v>
      </c>
      <c r="Z68" s="76">
        <f t="shared" si="15"/>
        <v>0</v>
      </c>
      <c r="AA68" s="76">
        <f t="shared" si="15"/>
        <v>0</v>
      </c>
      <c r="AC68" s="8"/>
    </row>
    <row r="69" spans="1:29" ht="15" customHeight="1" x14ac:dyDescent="0.25">
      <c r="A69" s="4">
        <v>65</v>
      </c>
      <c r="B69" s="91" t="s">
        <v>96</v>
      </c>
      <c r="C69" s="73"/>
      <c r="D69" s="4"/>
      <c r="E69" s="75">
        <v>0</v>
      </c>
      <c r="F69" s="75"/>
      <c r="G69" s="75">
        <f t="shared" si="1"/>
        <v>0</v>
      </c>
      <c r="H69" s="75">
        <v>0</v>
      </c>
      <c r="I69" s="75"/>
      <c r="J69" s="75">
        <f t="shared" si="2"/>
        <v>0</v>
      </c>
      <c r="K69" s="75">
        <v>0</v>
      </c>
      <c r="L69" s="75"/>
      <c r="M69" s="75">
        <f t="shared" si="3"/>
        <v>0</v>
      </c>
      <c r="N69" s="75"/>
      <c r="O69" s="75"/>
      <c r="P69" s="75">
        <f t="shared" si="4"/>
        <v>0</v>
      </c>
      <c r="Q69" s="75"/>
      <c r="R69" s="75"/>
      <c r="S69" s="75">
        <f t="shared" si="5"/>
        <v>0</v>
      </c>
      <c r="T69" s="75"/>
      <c r="U69" s="75"/>
      <c r="V69" s="75">
        <f t="shared" si="6"/>
        <v>0</v>
      </c>
      <c r="W69" s="75">
        <f>T69+Q69+N69+K69+H69</f>
        <v>0</v>
      </c>
      <c r="X69" s="75">
        <f>U69+R69+O69+L69+I69</f>
        <v>0</v>
      </c>
      <c r="Y69" s="75">
        <f>X69-W69</f>
        <v>0</v>
      </c>
      <c r="Z69" s="76">
        <f t="shared" si="15"/>
        <v>0</v>
      </c>
      <c r="AA69" s="76">
        <f t="shared" si="15"/>
        <v>0</v>
      </c>
      <c r="AC69" s="8"/>
    </row>
    <row r="70" spans="1:29" ht="15" customHeight="1" x14ac:dyDescent="0.25">
      <c r="A70" s="89">
        <v>66</v>
      </c>
      <c r="B70" s="91" t="s">
        <v>97</v>
      </c>
      <c r="C70" s="73"/>
      <c r="D70" s="4"/>
      <c r="E70" s="75">
        <v>0</v>
      </c>
      <c r="F70" s="75">
        <v>-6.242078738</v>
      </c>
      <c r="G70" s="75">
        <f t="shared" si="1"/>
        <v>-6.242078738</v>
      </c>
      <c r="H70" s="75">
        <v>0</v>
      </c>
      <c r="I70" s="75">
        <v>0</v>
      </c>
      <c r="J70" s="75">
        <f t="shared" si="2"/>
        <v>0</v>
      </c>
      <c r="K70" s="75">
        <v>0</v>
      </c>
      <c r="L70" s="75">
        <v>-32.290752031931419</v>
      </c>
      <c r="M70" s="75">
        <f t="shared" si="3"/>
        <v>-32.290752031931419</v>
      </c>
      <c r="N70" s="75"/>
      <c r="O70" s="75"/>
      <c r="P70" s="75">
        <f t="shared" si="4"/>
        <v>0</v>
      </c>
      <c r="Q70" s="75"/>
      <c r="R70" s="75"/>
      <c r="S70" s="75">
        <f t="shared" si="5"/>
        <v>0</v>
      </c>
      <c r="T70" s="75"/>
      <c r="U70" s="75"/>
      <c r="V70" s="75">
        <f t="shared" si="6"/>
        <v>0</v>
      </c>
      <c r="W70" s="75">
        <f>T70+Q70+N70+K70+H70</f>
        <v>0</v>
      </c>
      <c r="X70" s="75">
        <f>U70+R70+O70+L70+I70</f>
        <v>-32.290752031931419</v>
      </c>
      <c r="Y70" s="75">
        <f>X70-W70</f>
        <v>-32.290752031931419</v>
      </c>
      <c r="Z70" s="76">
        <f t="shared" si="15"/>
        <v>0</v>
      </c>
      <c r="AA70" s="76">
        <f t="shared" si="15"/>
        <v>5.1730766924413345</v>
      </c>
      <c r="AC70" s="8"/>
    </row>
    <row r="71" spans="1:29" ht="15" customHeight="1" x14ac:dyDescent="0.25">
      <c r="A71" s="77">
        <v>67</v>
      </c>
      <c r="B71" s="92" t="s">
        <v>98</v>
      </c>
      <c r="C71" s="79"/>
      <c r="D71" s="90"/>
      <c r="E71" s="81">
        <f>SUM(E63:E70)</f>
        <v>111.18</v>
      </c>
      <c r="F71" s="81">
        <f t="shared" ref="F71:V71" si="18">SUM(F63:F70)</f>
        <v>2.4862172853159947</v>
      </c>
      <c r="G71" s="81">
        <f t="shared" si="18"/>
        <v>-108.69378271468402</v>
      </c>
      <c r="H71" s="81">
        <f t="shared" si="18"/>
        <v>0</v>
      </c>
      <c r="I71" s="81">
        <f t="shared" si="18"/>
        <v>0</v>
      </c>
      <c r="J71" s="81">
        <f t="shared" si="18"/>
        <v>0</v>
      </c>
      <c r="K71" s="81">
        <f t="shared" si="18"/>
        <v>647.06760000000008</v>
      </c>
      <c r="L71" s="81">
        <f t="shared" si="18"/>
        <v>103.94672301552609</v>
      </c>
      <c r="M71" s="81">
        <f t="shared" si="18"/>
        <v>-543.12087698447408</v>
      </c>
      <c r="N71" s="81">
        <f t="shared" si="18"/>
        <v>0</v>
      </c>
      <c r="O71" s="81">
        <f t="shared" si="18"/>
        <v>0</v>
      </c>
      <c r="P71" s="81">
        <f t="shared" si="18"/>
        <v>0</v>
      </c>
      <c r="Q71" s="81">
        <f t="shared" si="18"/>
        <v>0</v>
      </c>
      <c r="R71" s="81">
        <f t="shared" si="18"/>
        <v>0</v>
      </c>
      <c r="S71" s="81">
        <f t="shared" si="18"/>
        <v>0</v>
      </c>
      <c r="T71" s="81">
        <f t="shared" si="18"/>
        <v>0</v>
      </c>
      <c r="U71" s="81">
        <f t="shared" si="18"/>
        <v>0</v>
      </c>
      <c r="V71" s="81">
        <f t="shared" si="18"/>
        <v>0</v>
      </c>
      <c r="W71" s="81">
        <f>SUM(W63:W70)</f>
        <v>647.06760000000008</v>
      </c>
      <c r="X71" s="81">
        <f>SUM(X63:X70)</f>
        <v>103.94672301552609</v>
      </c>
      <c r="Y71" s="81">
        <f>SUM(Y63:Y70)</f>
        <v>-543.12087698447408</v>
      </c>
      <c r="Z71" s="82">
        <f t="shared" si="15"/>
        <v>5.82</v>
      </c>
      <c r="AA71" s="82">
        <f t="shared" si="15"/>
        <v>41.809186843584591</v>
      </c>
      <c r="AC71" s="8"/>
    </row>
    <row r="72" spans="1:29" ht="15" customHeight="1" x14ac:dyDescent="0.25">
      <c r="A72" s="4">
        <v>68</v>
      </c>
      <c r="B72" s="91" t="s">
        <v>99</v>
      </c>
      <c r="C72" s="73"/>
      <c r="D72" s="4"/>
      <c r="E72" s="75">
        <v>0</v>
      </c>
      <c r="F72" s="75">
        <v>0</v>
      </c>
      <c r="G72" s="75">
        <f t="shared" si="1"/>
        <v>0</v>
      </c>
      <c r="H72" s="75">
        <v>1166.0166666666667</v>
      </c>
      <c r="I72" s="75">
        <v>1086.6848986080001</v>
      </c>
      <c r="J72" s="75">
        <f t="shared" si="2"/>
        <v>-79.331768058666512</v>
      </c>
      <c r="K72" s="75">
        <v>0</v>
      </c>
      <c r="L72" s="75">
        <v>0</v>
      </c>
      <c r="M72" s="75">
        <f t="shared" si="3"/>
        <v>0</v>
      </c>
      <c r="N72" s="75"/>
      <c r="O72" s="75">
        <v>0</v>
      </c>
      <c r="P72" s="75">
        <f t="shared" si="4"/>
        <v>0</v>
      </c>
      <c r="Q72" s="75"/>
      <c r="R72" s="75">
        <v>0</v>
      </c>
      <c r="S72" s="75">
        <f t="shared" si="5"/>
        <v>0</v>
      </c>
      <c r="T72" s="75"/>
      <c r="U72" s="75">
        <v>8.9190195479999996</v>
      </c>
      <c r="V72" s="75">
        <f t="shared" si="6"/>
        <v>8.9190195479999996</v>
      </c>
      <c r="W72" s="75">
        <f t="shared" si="7"/>
        <v>1166.0166666666667</v>
      </c>
      <c r="X72" s="75">
        <f t="shared" si="7"/>
        <v>1095.6039181560002</v>
      </c>
      <c r="Y72" s="75">
        <f t="shared" si="8"/>
        <v>-70.412748510666461</v>
      </c>
      <c r="Z72" s="76">
        <f t="shared" si="15"/>
        <v>0</v>
      </c>
      <c r="AA72" s="76">
        <f t="shared" si="15"/>
        <v>0</v>
      </c>
      <c r="AC72" s="8"/>
    </row>
    <row r="73" spans="1:29" ht="15" customHeight="1" x14ac:dyDescent="0.25">
      <c r="A73" s="4">
        <f>A72+1</f>
        <v>69</v>
      </c>
      <c r="B73" s="91" t="s">
        <v>100</v>
      </c>
      <c r="C73" s="73"/>
      <c r="D73" s="4"/>
      <c r="E73" s="75">
        <v>0</v>
      </c>
      <c r="F73" s="75">
        <v>0</v>
      </c>
      <c r="G73" s="75">
        <f t="shared" si="1"/>
        <v>0</v>
      </c>
      <c r="H73" s="75">
        <v>40.241666666666667</v>
      </c>
      <c r="I73" s="75">
        <v>23.611694856000003</v>
      </c>
      <c r="J73" s="75">
        <f t="shared" si="2"/>
        <v>-16.629971810666664</v>
      </c>
      <c r="K73" s="75">
        <v>0</v>
      </c>
      <c r="L73" s="75">
        <v>0</v>
      </c>
      <c r="M73" s="75">
        <f t="shared" si="3"/>
        <v>0</v>
      </c>
      <c r="N73" s="75"/>
      <c r="O73" s="75">
        <v>0</v>
      </c>
      <c r="P73" s="75">
        <f t="shared" si="4"/>
        <v>0</v>
      </c>
      <c r="Q73" s="75"/>
      <c r="R73" s="75">
        <v>0</v>
      </c>
      <c r="S73" s="75">
        <f t="shared" si="5"/>
        <v>0</v>
      </c>
      <c r="T73" s="75"/>
      <c r="U73" s="75">
        <v>0</v>
      </c>
      <c r="V73" s="75">
        <f t="shared" si="6"/>
        <v>0</v>
      </c>
      <c r="W73" s="75">
        <f t="shared" si="7"/>
        <v>40.241666666666667</v>
      </c>
      <c r="X73" s="75">
        <f t="shared" si="7"/>
        <v>23.611694856000003</v>
      </c>
      <c r="Y73" s="75">
        <f t="shared" si="8"/>
        <v>-16.629971810666664</v>
      </c>
      <c r="Z73" s="76">
        <f t="shared" si="15"/>
        <v>0</v>
      </c>
      <c r="AA73" s="76">
        <f t="shared" si="15"/>
        <v>0</v>
      </c>
      <c r="AC73" s="8"/>
    </row>
    <row r="74" spans="1:29" ht="15" customHeight="1" x14ac:dyDescent="0.25">
      <c r="A74" s="4">
        <f>A73+1</f>
        <v>70</v>
      </c>
      <c r="B74" s="91" t="s">
        <v>101</v>
      </c>
      <c r="C74" s="73"/>
      <c r="D74" s="4"/>
      <c r="E74" s="75">
        <v>0</v>
      </c>
      <c r="F74" s="75">
        <v>0</v>
      </c>
      <c r="G74" s="75">
        <f t="shared" si="1"/>
        <v>0</v>
      </c>
      <c r="H74" s="75">
        <v>544.125</v>
      </c>
      <c r="I74" s="75">
        <v>435.16122900000005</v>
      </c>
      <c r="J74" s="75">
        <f t="shared" si="2"/>
        <v>-108.96377099999995</v>
      </c>
      <c r="K74" s="75">
        <v>0</v>
      </c>
      <c r="L74" s="75">
        <v>0</v>
      </c>
      <c r="M74" s="75">
        <f t="shared" si="3"/>
        <v>0</v>
      </c>
      <c r="N74" s="75"/>
      <c r="O74" s="75">
        <v>0</v>
      </c>
      <c r="P74" s="75">
        <f t="shared" si="4"/>
        <v>0</v>
      </c>
      <c r="Q74" s="75"/>
      <c r="R74" s="75">
        <v>0</v>
      </c>
      <c r="S74" s="75">
        <f t="shared" si="5"/>
        <v>0</v>
      </c>
      <c r="T74" s="75"/>
      <c r="U74" s="75">
        <v>4.3759542960000006</v>
      </c>
      <c r="V74" s="75">
        <f t="shared" si="6"/>
        <v>4.3759542960000006</v>
      </c>
      <c r="W74" s="75">
        <f t="shared" si="7"/>
        <v>544.125</v>
      </c>
      <c r="X74" s="75">
        <f t="shared" si="7"/>
        <v>439.53718329600002</v>
      </c>
      <c r="Y74" s="75">
        <f t="shared" si="8"/>
        <v>-104.58781670399998</v>
      </c>
      <c r="Z74" s="76">
        <f t="shared" si="15"/>
        <v>0</v>
      </c>
      <c r="AA74" s="76">
        <f t="shared" si="15"/>
        <v>0</v>
      </c>
      <c r="AC74" s="8"/>
    </row>
    <row r="75" spans="1:29" ht="15" customHeight="1" x14ac:dyDescent="0.25">
      <c r="A75" s="89">
        <f>A74+1</f>
        <v>71</v>
      </c>
      <c r="B75" s="91" t="s">
        <v>102</v>
      </c>
      <c r="C75" s="73"/>
      <c r="D75" s="4"/>
      <c r="E75" s="75">
        <v>0</v>
      </c>
      <c r="F75" s="75">
        <v>0</v>
      </c>
      <c r="G75" s="75">
        <f t="shared" si="1"/>
        <v>0</v>
      </c>
      <c r="H75" s="75">
        <v>1.6416666666666666</v>
      </c>
      <c r="I75" s="75">
        <v>1.5892111560000002</v>
      </c>
      <c r="J75" s="75">
        <f t="shared" si="2"/>
        <v>-5.2455510666666427E-2</v>
      </c>
      <c r="K75" s="75">
        <v>0</v>
      </c>
      <c r="L75" s="75">
        <v>0</v>
      </c>
      <c r="M75" s="75">
        <f t="shared" si="3"/>
        <v>0</v>
      </c>
      <c r="N75" s="75"/>
      <c r="O75" s="75">
        <v>0</v>
      </c>
      <c r="P75" s="75">
        <f t="shared" si="4"/>
        <v>0</v>
      </c>
      <c r="Q75" s="75"/>
      <c r="R75" s="75">
        <v>0</v>
      </c>
      <c r="S75" s="75">
        <f t="shared" si="5"/>
        <v>0</v>
      </c>
      <c r="T75" s="75"/>
      <c r="U75" s="75">
        <v>0</v>
      </c>
      <c r="V75" s="75">
        <f t="shared" si="6"/>
        <v>0</v>
      </c>
      <c r="W75" s="75">
        <f t="shared" si="7"/>
        <v>1.6416666666666666</v>
      </c>
      <c r="X75" s="75">
        <f t="shared" si="7"/>
        <v>1.5892111560000002</v>
      </c>
      <c r="Y75" s="75">
        <f t="shared" si="8"/>
        <v>-5.2455510666666427E-2</v>
      </c>
      <c r="Z75" s="76">
        <f t="shared" si="15"/>
        <v>0</v>
      </c>
      <c r="AA75" s="76">
        <f t="shared" si="15"/>
        <v>0</v>
      </c>
      <c r="AC75" s="8"/>
    </row>
    <row r="76" spans="1:29" ht="25.5" x14ac:dyDescent="0.25">
      <c r="A76" s="77">
        <f>A75+1</f>
        <v>72</v>
      </c>
      <c r="B76" s="92" t="s">
        <v>103</v>
      </c>
      <c r="C76" s="79"/>
      <c r="D76" s="90"/>
      <c r="E76" s="81">
        <f>SUM(E72:E75)</f>
        <v>0</v>
      </c>
      <c r="F76" s="81">
        <f t="shared" ref="F76:Y76" si="19">SUM(F72:F75)</f>
        <v>0</v>
      </c>
      <c r="G76" s="81">
        <f t="shared" si="19"/>
        <v>0</v>
      </c>
      <c r="H76" s="81">
        <f t="shared" si="19"/>
        <v>1752.0249999999999</v>
      </c>
      <c r="I76" s="81">
        <f t="shared" si="19"/>
        <v>1547.0470336200001</v>
      </c>
      <c r="J76" s="81">
        <f t="shared" si="19"/>
        <v>-204.9779663799998</v>
      </c>
      <c r="K76" s="81">
        <f t="shared" si="19"/>
        <v>0</v>
      </c>
      <c r="L76" s="81">
        <f t="shared" si="19"/>
        <v>0</v>
      </c>
      <c r="M76" s="81">
        <f t="shared" si="19"/>
        <v>0</v>
      </c>
      <c r="N76" s="81">
        <f t="shared" si="19"/>
        <v>0</v>
      </c>
      <c r="O76" s="81">
        <f t="shared" si="19"/>
        <v>0</v>
      </c>
      <c r="P76" s="81">
        <f t="shared" si="19"/>
        <v>0</v>
      </c>
      <c r="Q76" s="81">
        <f t="shared" si="19"/>
        <v>0</v>
      </c>
      <c r="R76" s="81">
        <f t="shared" si="19"/>
        <v>0</v>
      </c>
      <c r="S76" s="81">
        <f t="shared" si="19"/>
        <v>0</v>
      </c>
      <c r="T76" s="81">
        <f t="shared" si="19"/>
        <v>0</v>
      </c>
      <c r="U76" s="81">
        <f t="shared" si="19"/>
        <v>13.294973844000001</v>
      </c>
      <c r="V76" s="81">
        <f t="shared" si="19"/>
        <v>13.294973844000001</v>
      </c>
      <c r="W76" s="81">
        <f t="shared" si="19"/>
        <v>1752.0249999999999</v>
      </c>
      <c r="X76" s="81">
        <f t="shared" si="19"/>
        <v>1560.3420074640001</v>
      </c>
      <c r="Y76" s="81">
        <f t="shared" si="19"/>
        <v>-191.68299253599977</v>
      </c>
      <c r="Z76" s="82">
        <f t="shared" si="15"/>
        <v>0</v>
      </c>
      <c r="AA76" s="82">
        <f t="shared" si="15"/>
        <v>0</v>
      </c>
      <c r="AC76" s="8"/>
    </row>
    <row r="77" spans="1:29" ht="12.75" x14ac:dyDescent="0.25">
      <c r="A77" s="77">
        <v>73</v>
      </c>
      <c r="B77" s="93" t="s">
        <v>104</v>
      </c>
      <c r="C77" s="79"/>
      <c r="D77" s="90"/>
      <c r="E77" s="81">
        <f t="shared" ref="E77:Y77" si="20">E12+E23+E45+E49+E56+E62+E71+E76+E51</f>
        <v>2514.8399999999997</v>
      </c>
      <c r="F77" s="81">
        <f t="shared" si="20"/>
        <v>2279.1879736694664</v>
      </c>
      <c r="G77" s="81">
        <f t="shared" si="20"/>
        <v>-235.65202633053349</v>
      </c>
      <c r="H77" s="81">
        <f t="shared" si="20"/>
        <v>4808.3166666666657</v>
      </c>
      <c r="I77" s="81">
        <f t="shared" si="20"/>
        <v>4801.9653851830062</v>
      </c>
      <c r="J77" s="81">
        <f t="shared" si="20"/>
        <v>-6.3512814836601024</v>
      </c>
      <c r="K77" s="81">
        <f t="shared" si="20"/>
        <v>8980.2601999999988</v>
      </c>
      <c r="L77" s="81">
        <f t="shared" si="20"/>
        <v>7944.4974324716768</v>
      </c>
      <c r="M77" s="81">
        <f t="shared" si="20"/>
        <v>-1035.762767528322</v>
      </c>
      <c r="N77" s="81">
        <f t="shared" si="20"/>
        <v>0</v>
      </c>
      <c r="O77" s="81">
        <f t="shared" si="20"/>
        <v>0</v>
      </c>
      <c r="P77" s="81">
        <f t="shared" si="20"/>
        <v>0</v>
      </c>
      <c r="Q77" s="81">
        <f t="shared" si="20"/>
        <v>0</v>
      </c>
      <c r="R77" s="81">
        <f t="shared" si="20"/>
        <v>0</v>
      </c>
      <c r="S77" s="81">
        <f t="shared" si="20"/>
        <v>0</v>
      </c>
      <c r="T77" s="81">
        <f t="shared" si="20"/>
        <v>0</v>
      </c>
      <c r="U77" s="81">
        <f t="shared" si="20"/>
        <v>32.29646069627853</v>
      </c>
      <c r="V77" s="81">
        <f t="shared" si="20"/>
        <v>32.29646069627853</v>
      </c>
      <c r="W77" s="81">
        <f t="shared" si="20"/>
        <v>13788.576866666666</v>
      </c>
      <c r="X77" s="81">
        <f t="shared" si="20"/>
        <v>12778.759278350963</v>
      </c>
      <c r="Y77" s="81">
        <f t="shared" si="20"/>
        <v>-1009.8175883157035</v>
      </c>
      <c r="Z77" s="82">
        <f t="shared" si="15"/>
        <v>5.4828843451935976</v>
      </c>
      <c r="AA77" s="82">
        <f t="shared" si="15"/>
        <v>5.606715824222829</v>
      </c>
      <c r="AC77" s="8"/>
    </row>
    <row r="78" spans="1:29" ht="51" x14ac:dyDescent="0.25">
      <c r="A78" s="89">
        <v>74</v>
      </c>
      <c r="B78" s="94" t="s">
        <v>105</v>
      </c>
      <c r="C78" s="73"/>
      <c r="D78" s="4"/>
      <c r="E78" s="75">
        <v>0</v>
      </c>
      <c r="F78" s="75">
        <v>0</v>
      </c>
      <c r="G78" s="75">
        <f>F78-E78</f>
        <v>0</v>
      </c>
      <c r="H78" s="75">
        <v>0</v>
      </c>
      <c r="I78" s="75">
        <v>420.28720700000002</v>
      </c>
      <c r="J78" s="75">
        <f>I78-H78</f>
        <v>420.28720700000002</v>
      </c>
      <c r="K78" s="75">
        <v>0</v>
      </c>
      <c r="L78" s="75">
        <v>363.67817600000001</v>
      </c>
      <c r="M78" s="75">
        <f>L78-K78</f>
        <v>363.67817600000001</v>
      </c>
      <c r="N78" s="75"/>
      <c r="O78" s="75"/>
      <c r="P78" s="75">
        <f>O78-N78</f>
        <v>0</v>
      </c>
      <c r="Q78" s="75"/>
      <c r="R78" s="75"/>
      <c r="S78" s="75">
        <f>R78-Q78</f>
        <v>0</v>
      </c>
      <c r="T78" s="75"/>
      <c r="U78" s="75"/>
      <c r="V78" s="75">
        <f>U78-T78</f>
        <v>0</v>
      </c>
      <c r="W78" s="75">
        <f>T78+Q78+N78+K78+H78</f>
        <v>0</v>
      </c>
      <c r="X78" s="75">
        <f>U78+R78+O78+L78+I78</f>
        <v>783.96538299999997</v>
      </c>
      <c r="Y78" s="75">
        <f>X78-W78</f>
        <v>783.96538299999997</v>
      </c>
      <c r="Z78" s="76">
        <f t="shared" si="15"/>
        <v>0</v>
      </c>
      <c r="AA78" s="76">
        <f t="shared" si="15"/>
        <v>0</v>
      </c>
      <c r="AC78" s="8"/>
    </row>
    <row r="79" spans="1:29" ht="12.75" x14ac:dyDescent="0.25">
      <c r="A79" s="77">
        <v>75</v>
      </c>
      <c r="B79" s="93" t="s">
        <v>166</v>
      </c>
      <c r="C79" s="79"/>
      <c r="D79" s="90"/>
      <c r="E79" s="81">
        <f t="shared" ref="E79:Y79" si="21">SUM(E77:E78)</f>
        <v>2514.8399999999997</v>
      </c>
      <c r="F79" s="81">
        <f t="shared" si="21"/>
        <v>2279.1879736694664</v>
      </c>
      <c r="G79" s="81">
        <f t="shared" si="21"/>
        <v>-235.65202633053349</v>
      </c>
      <c r="H79" s="95">
        <f t="shared" si="21"/>
        <v>4808.3166666666657</v>
      </c>
      <c r="I79" s="81">
        <f t="shared" si="21"/>
        <v>5222.2525921830065</v>
      </c>
      <c r="J79" s="81">
        <f t="shared" si="21"/>
        <v>413.93592551633992</v>
      </c>
      <c r="K79" s="81">
        <f t="shared" si="21"/>
        <v>8980.2601999999988</v>
      </c>
      <c r="L79" s="81">
        <f t="shared" si="21"/>
        <v>8308.1756084716762</v>
      </c>
      <c r="M79" s="81">
        <f t="shared" si="21"/>
        <v>-672.08459152832199</v>
      </c>
      <c r="N79" s="81">
        <f t="shared" si="21"/>
        <v>0</v>
      </c>
      <c r="O79" s="81">
        <f t="shared" si="21"/>
        <v>0</v>
      </c>
      <c r="P79" s="81">
        <f t="shared" si="21"/>
        <v>0</v>
      </c>
      <c r="Q79" s="81">
        <f t="shared" si="21"/>
        <v>0</v>
      </c>
      <c r="R79" s="81">
        <f t="shared" si="21"/>
        <v>0</v>
      </c>
      <c r="S79" s="81">
        <f t="shared" si="21"/>
        <v>0</v>
      </c>
      <c r="T79" s="81">
        <f t="shared" si="21"/>
        <v>0</v>
      </c>
      <c r="U79" s="81">
        <f t="shared" si="21"/>
        <v>32.29646069627853</v>
      </c>
      <c r="V79" s="81">
        <f t="shared" si="21"/>
        <v>32.29646069627853</v>
      </c>
      <c r="W79" s="81">
        <f t="shared" si="21"/>
        <v>13788.576866666666</v>
      </c>
      <c r="X79" s="81">
        <f t="shared" si="21"/>
        <v>13562.724661350963</v>
      </c>
      <c r="Y79" s="81">
        <f t="shared" si="21"/>
        <v>-225.85220531570349</v>
      </c>
      <c r="Z79" s="82">
        <f t="shared" si="15"/>
        <v>5.4828843451935976</v>
      </c>
      <c r="AA79" s="82">
        <f t="shared" si="15"/>
        <v>5.9506827949408372</v>
      </c>
      <c r="AB79" s="10">
        <f>AA79-Z79</f>
        <v>0.46779844974723961</v>
      </c>
    </row>
    <row r="80" spans="1:29" ht="21" customHeight="1" x14ac:dyDescent="0.25"/>
    <row r="81" spans="13:27" ht="21" customHeight="1" x14ac:dyDescent="0.25">
      <c r="V81" s="8"/>
      <c r="X81" s="11"/>
    </row>
    <row r="82" spans="13:27" ht="21" customHeight="1" x14ac:dyDescent="0.25">
      <c r="M82" s="12">
        <v>1</v>
      </c>
      <c r="N82" s="98" t="s">
        <v>118</v>
      </c>
      <c r="O82" s="98"/>
      <c r="P82" s="98"/>
      <c r="Q82" s="98"/>
      <c r="R82" s="98"/>
      <c r="S82" s="98"/>
      <c r="T82" s="98"/>
      <c r="U82" s="98"/>
      <c r="V82" s="98"/>
      <c r="W82" s="98"/>
      <c r="X82" s="13" t="s">
        <v>119</v>
      </c>
      <c r="Y82" s="14">
        <f>+X79/F79</f>
        <v>5.9506827949408372</v>
      </c>
    </row>
    <row r="83" spans="13:27" ht="21" customHeight="1" x14ac:dyDescent="0.25">
      <c r="M83" s="15">
        <v>2</v>
      </c>
      <c r="N83" s="98" t="s">
        <v>120</v>
      </c>
      <c r="O83" s="98"/>
      <c r="P83" s="98"/>
      <c r="Q83" s="98"/>
      <c r="R83" s="98"/>
      <c r="S83" s="98"/>
      <c r="T83" s="98"/>
      <c r="U83" s="98"/>
      <c r="V83" s="98"/>
      <c r="W83" s="98"/>
      <c r="X83" s="13" t="s">
        <v>119</v>
      </c>
      <c r="Y83" s="14">
        <f>+W79/E79</f>
        <v>5.4828843451935976</v>
      </c>
    </row>
    <row r="84" spans="13:27" ht="21" customHeight="1" x14ac:dyDescent="0.25">
      <c r="M84" s="12">
        <v>3</v>
      </c>
      <c r="N84" s="98" t="s">
        <v>121</v>
      </c>
      <c r="O84" s="98"/>
      <c r="P84" s="98"/>
      <c r="Q84" s="98"/>
      <c r="R84" s="98"/>
      <c r="S84" s="98"/>
      <c r="T84" s="98"/>
      <c r="U84" s="98"/>
      <c r="V84" s="98"/>
      <c r="W84" s="98"/>
      <c r="X84" s="13" t="s">
        <v>119</v>
      </c>
      <c r="Y84" s="16">
        <v>8.9099999999999999E-2</v>
      </c>
    </row>
    <row r="85" spans="13:27" ht="21" customHeight="1" x14ac:dyDescent="0.25">
      <c r="M85" s="15">
        <v>4</v>
      </c>
      <c r="N85" s="98" t="s">
        <v>122</v>
      </c>
      <c r="O85" s="98"/>
      <c r="P85" s="98"/>
      <c r="Q85" s="98"/>
      <c r="R85" s="98"/>
      <c r="S85" s="98"/>
      <c r="T85" s="98"/>
      <c r="U85" s="98"/>
      <c r="V85" s="98"/>
      <c r="W85" s="98"/>
      <c r="X85" s="13" t="s">
        <v>119</v>
      </c>
      <c r="Y85" s="16">
        <v>8.3900000000000002E-2</v>
      </c>
      <c r="AA85" s="10"/>
    </row>
    <row r="86" spans="13:27" ht="15.75" x14ac:dyDescent="0.25">
      <c r="M86" s="12">
        <v>5</v>
      </c>
      <c r="N86" s="98" t="s">
        <v>123</v>
      </c>
      <c r="O86" s="98"/>
      <c r="P86" s="98"/>
      <c r="Q86" s="98"/>
      <c r="R86" s="98"/>
      <c r="S86" s="98"/>
      <c r="T86" s="98"/>
      <c r="U86" s="98"/>
      <c r="V86" s="98"/>
      <c r="W86" s="98"/>
      <c r="X86" s="13" t="s">
        <v>119</v>
      </c>
      <c r="Y86" s="17">
        <f>+MIN(Y84,Y85)*100</f>
        <v>8.39</v>
      </c>
    </row>
    <row r="87" spans="13:27" ht="33.75" customHeight="1" x14ac:dyDescent="0.25">
      <c r="M87" s="18">
        <v>6</v>
      </c>
      <c r="N87" s="99" t="s">
        <v>124</v>
      </c>
      <c r="O87" s="99"/>
      <c r="P87" s="99"/>
      <c r="Q87" s="99"/>
      <c r="R87" s="99"/>
      <c r="S87" s="99"/>
      <c r="T87" s="99"/>
      <c r="U87" s="99"/>
      <c r="V87" s="99"/>
      <c r="W87" s="99"/>
      <c r="X87" s="13" t="s">
        <v>119</v>
      </c>
      <c r="Y87" s="14">
        <f>+(Y82-Y83)/(1-(Y86/100))</f>
        <v>0.51064125067922672</v>
      </c>
    </row>
    <row r="88" spans="13:27" ht="21" customHeight="1" x14ac:dyDescent="0.25">
      <c r="M88" s="12">
        <v>7</v>
      </c>
      <c r="N88" s="98" t="s">
        <v>125</v>
      </c>
      <c r="O88" s="98"/>
      <c r="P88" s="98"/>
      <c r="Q88" s="98"/>
      <c r="R88" s="98"/>
      <c r="S88" s="98"/>
      <c r="T88" s="98"/>
      <c r="U88" s="98"/>
      <c r="V88" s="98"/>
      <c r="W88" s="98"/>
      <c r="X88" s="13" t="s">
        <v>119</v>
      </c>
      <c r="Y88" s="21">
        <v>8.6999999999999994E-2</v>
      </c>
    </row>
    <row r="89" spans="13:27" ht="21" customHeight="1" x14ac:dyDescent="0.25">
      <c r="M89" s="12">
        <v>8</v>
      </c>
      <c r="N89" s="98" t="s">
        <v>126</v>
      </c>
      <c r="O89" s="98"/>
      <c r="P89" s="98"/>
      <c r="Q89" s="98"/>
      <c r="R89" s="98"/>
      <c r="S89" s="98"/>
      <c r="T89" s="98"/>
      <c r="U89" s="98"/>
      <c r="V89" s="98"/>
      <c r="W89" s="98"/>
      <c r="X89" s="13" t="s">
        <v>119</v>
      </c>
      <c r="Y89" s="17">
        <v>2091.0130108573003</v>
      </c>
    </row>
    <row r="90" spans="13:27" ht="21" customHeight="1" x14ac:dyDescent="0.25">
      <c r="M90" s="12">
        <v>9</v>
      </c>
      <c r="N90" s="98" t="s">
        <v>127</v>
      </c>
      <c r="O90" s="98"/>
      <c r="P90" s="98"/>
      <c r="Q90" s="98"/>
      <c r="R90" s="98"/>
      <c r="S90" s="98"/>
      <c r="T90" s="98"/>
      <c r="U90" s="98"/>
      <c r="V90" s="98"/>
      <c r="W90" s="98"/>
      <c r="X90" s="13" t="s">
        <v>119</v>
      </c>
      <c r="Y90" s="17">
        <f>+Y89*Y87</f>
        <v>1067.7574990507073</v>
      </c>
    </row>
    <row r="91" spans="13:27" ht="21" customHeight="1" x14ac:dyDescent="0.25">
      <c r="M91" s="12">
        <v>10</v>
      </c>
      <c r="N91" s="98" t="s">
        <v>128</v>
      </c>
      <c r="O91" s="98"/>
      <c r="P91" s="98"/>
      <c r="Q91" s="98"/>
      <c r="R91" s="98"/>
      <c r="S91" s="98"/>
      <c r="T91" s="98"/>
      <c r="U91" s="98"/>
      <c r="V91" s="98"/>
      <c r="W91" s="98"/>
      <c r="X91" s="13" t="s">
        <v>119</v>
      </c>
      <c r="Y91" s="17">
        <f>+Y79</f>
        <v>-225.85220531570349</v>
      </c>
    </row>
    <row r="92" spans="13:27" ht="21" customHeight="1" x14ac:dyDescent="0.25">
      <c r="M92" s="12">
        <v>11</v>
      </c>
      <c r="N92" s="98" t="s">
        <v>129</v>
      </c>
      <c r="O92" s="98"/>
      <c r="P92" s="98"/>
      <c r="Q92" s="98"/>
      <c r="R92" s="98"/>
      <c r="S92" s="98"/>
      <c r="T92" s="98"/>
      <c r="U92" s="98"/>
      <c r="V92" s="98"/>
      <c r="W92" s="98"/>
      <c r="X92" s="13" t="s">
        <v>119</v>
      </c>
      <c r="Y92" s="17">
        <f>+F79</f>
        <v>2279.1879736694664</v>
      </c>
    </row>
    <row r="93" spans="13:27" ht="20.100000000000001" customHeight="1" x14ac:dyDescent="0.25">
      <c r="M93" s="12">
        <v>12</v>
      </c>
      <c r="N93" s="98" t="s">
        <v>130</v>
      </c>
      <c r="O93" s="98"/>
      <c r="P93" s="98"/>
      <c r="Q93" s="98"/>
      <c r="R93" s="98"/>
      <c r="S93" s="98"/>
      <c r="T93" s="98"/>
      <c r="U93" s="98"/>
      <c r="V93" s="98"/>
      <c r="W93" s="98"/>
      <c r="X93" s="13" t="s">
        <v>119</v>
      </c>
      <c r="Y93" s="17">
        <f>+Y89/(1-Y88)</f>
        <v>2290.2661674231108</v>
      </c>
    </row>
    <row r="94" spans="13:27" ht="20.100000000000001" customHeight="1" x14ac:dyDescent="0.25">
      <c r="M94" s="12">
        <v>13</v>
      </c>
      <c r="N94" s="98" t="s">
        <v>131</v>
      </c>
      <c r="O94" s="98"/>
      <c r="P94" s="98"/>
      <c r="Q94" s="98"/>
      <c r="R94" s="98"/>
      <c r="S94" s="98"/>
      <c r="T94" s="98"/>
      <c r="U94" s="98"/>
      <c r="V94" s="98"/>
      <c r="W94" s="98"/>
      <c r="X94" s="13" t="s">
        <v>119</v>
      </c>
      <c r="Y94" s="17">
        <f>+Y89/(1-Y85)</f>
        <v>2282.5161127140054</v>
      </c>
    </row>
    <row r="95" spans="13:27" ht="20.100000000000001" customHeight="1" x14ac:dyDescent="0.25">
      <c r="M95" s="12">
        <v>14</v>
      </c>
      <c r="N95" s="98" t="s">
        <v>132</v>
      </c>
      <c r="O95" s="98"/>
      <c r="P95" s="98"/>
      <c r="Q95" s="98"/>
      <c r="R95" s="98"/>
      <c r="S95" s="98"/>
      <c r="T95" s="98"/>
      <c r="U95" s="98"/>
      <c r="V95" s="98"/>
      <c r="W95" s="98"/>
      <c r="X95" s="13" t="s">
        <v>119</v>
      </c>
      <c r="Y95" s="17">
        <f>+MIN(Y93,Y94,Y92)</f>
        <v>2279.1879736694664</v>
      </c>
    </row>
    <row r="96" spans="13:27" ht="20.100000000000001" customHeight="1" x14ac:dyDescent="0.25">
      <c r="M96" s="12">
        <v>15</v>
      </c>
      <c r="N96" s="98" t="s">
        <v>133</v>
      </c>
      <c r="O96" s="98"/>
      <c r="P96" s="98"/>
      <c r="Q96" s="98"/>
      <c r="R96" s="98"/>
      <c r="S96" s="98"/>
      <c r="T96" s="98"/>
      <c r="U96" s="98"/>
      <c r="V96" s="98"/>
      <c r="W96" s="98"/>
      <c r="X96" s="13" t="s">
        <v>119</v>
      </c>
      <c r="Y96" s="17">
        <f>+Y95*Y82</f>
        <v>13562.724661350963</v>
      </c>
    </row>
    <row r="97" spans="13:25" ht="20.100000000000001" customHeight="1" x14ac:dyDescent="0.25">
      <c r="M97" s="12">
        <v>16</v>
      </c>
      <c r="N97" s="98" t="s">
        <v>134</v>
      </c>
      <c r="O97" s="98"/>
      <c r="P97" s="98"/>
      <c r="Q97" s="98"/>
      <c r="R97" s="98"/>
      <c r="S97" s="98"/>
      <c r="T97" s="98"/>
      <c r="U97" s="98"/>
      <c r="V97" s="98"/>
      <c r="W97" s="98"/>
      <c r="X97" s="13" t="s">
        <v>119</v>
      </c>
      <c r="Y97" s="17">
        <f>+Y96-W79</f>
        <v>-225.85220531570303</v>
      </c>
    </row>
    <row r="98" spans="13:25" ht="20.100000000000001" customHeight="1" x14ac:dyDescent="0.25">
      <c r="M98" s="18">
        <v>17</v>
      </c>
      <c r="N98" s="99" t="s">
        <v>135</v>
      </c>
      <c r="O98" s="99"/>
      <c r="P98" s="99"/>
      <c r="Q98" s="99"/>
      <c r="R98" s="99"/>
      <c r="S98" s="99"/>
      <c r="T98" s="99"/>
      <c r="U98" s="99"/>
      <c r="V98" s="99"/>
      <c r="W98" s="99"/>
      <c r="X98" s="13" t="s">
        <v>119</v>
      </c>
      <c r="Y98" s="14">
        <f>+Y97/Y89</f>
        <v>-0.10801090387434044</v>
      </c>
    </row>
    <row r="99" spans="13:25" ht="20.100000000000001" customHeight="1" x14ac:dyDescent="0.25">
      <c r="M99" s="12">
        <v>18</v>
      </c>
      <c r="N99" s="98" t="s">
        <v>136</v>
      </c>
      <c r="O99" s="98"/>
      <c r="P99" s="98"/>
      <c r="Q99" s="98"/>
      <c r="R99" s="98"/>
      <c r="S99" s="98"/>
      <c r="T99" s="98"/>
      <c r="U99" s="98"/>
      <c r="V99" s="98"/>
      <c r="W99" s="98"/>
      <c r="X99" s="13" t="s">
        <v>119</v>
      </c>
      <c r="Y99" s="14">
        <v>0.4</v>
      </c>
    </row>
  </sheetData>
  <autoFilter ref="B1:B87" xr:uid="{91EDF96E-3A95-460F-8D0A-8FF984FD20FB}"/>
  <mergeCells count="33">
    <mergeCell ref="C16:C18"/>
    <mergeCell ref="C21:C22"/>
    <mergeCell ref="A1:AA1"/>
    <mergeCell ref="A2:A4"/>
    <mergeCell ref="B2:B4"/>
    <mergeCell ref="C2:C4"/>
    <mergeCell ref="D2:D4"/>
    <mergeCell ref="E2:G3"/>
    <mergeCell ref="H2:Y2"/>
    <mergeCell ref="H3:J3"/>
    <mergeCell ref="K3:M3"/>
    <mergeCell ref="N3:P3"/>
    <mergeCell ref="Q3:S3"/>
    <mergeCell ref="T3:V3"/>
    <mergeCell ref="W3:Y3"/>
    <mergeCell ref="N82:W82"/>
    <mergeCell ref="N83:W83"/>
    <mergeCell ref="N84:W84"/>
    <mergeCell ref="N85:W85"/>
    <mergeCell ref="N86:W86"/>
    <mergeCell ref="N87:W87"/>
    <mergeCell ref="N88:W88"/>
    <mergeCell ref="N89:W89"/>
    <mergeCell ref="N90:W90"/>
    <mergeCell ref="N91:W91"/>
    <mergeCell ref="N97:W97"/>
    <mergeCell ref="N98:W98"/>
    <mergeCell ref="N99:W99"/>
    <mergeCell ref="N92:W92"/>
    <mergeCell ref="N93:W93"/>
    <mergeCell ref="N94:W94"/>
    <mergeCell ref="N95:W95"/>
    <mergeCell ref="N96:W96"/>
  </mergeCells>
  <printOptions horizontalCentered="1"/>
  <pageMargins left="0.27559055118110237" right="0.27559055118110237" top="0.19685039370078741" bottom="0.19685039370078741" header="0.19685039370078741" footer="0.19685039370078741"/>
  <pageSetup paperSize="5" scale="5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AF5AD-2745-4E55-AFA8-29BDCC7BFB2B}">
  <dimension ref="A1:AC99"/>
  <sheetViews>
    <sheetView showGridLines="0" view="pageBreakPreview" zoomScale="60" zoomScaleNormal="85" workbookViewId="0">
      <pane ySplit="4" topLeftCell="A77" activePane="bottomLeft" state="frozen"/>
      <selection activeCell="V32" sqref="V32"/>
      <selection pane="bottomLeft" activeCell="V32" sqref="V32"/>
    </sheetView>
  </sheetViews>
  <sheetFormatPr defaultRowHeight="12" x14ac:dyDescent="0.25"/>
  <cols>
    <col min="1" max="1" width="6.7109375" style="7" customWidth="1"/>
    <col min="2" max="2" width="26" style="7" customWidth="1"/>
    <col min="3" max="3" width="6.7109375" style="7" customWidth="1"/>
    <col min="4" max="4" width="8" style="7" bestFit="1" customWidth="1"/>
    <col min="5" max="5" width="11.42578125" style="7" customWidth="1"/>
    <col min="6" max="6" width="12.5703125" style="7" customWidth="1"/>
    <col min="7" max="7" width="10.42578125" style="7" customWidth="1"/>
    <col min="8" max="8" width="13" style="7" bestFit="1" customWidth="1"/>
    <col min="9" max="9" width="9.42578125" style="7" customWidth="1"/>
    <col min="10" max="11" width="10.5703125" style="7" customWidth="1"/>
    <col min="12" max="13" width="11.28515625" style="7" customWidth="1"/>
    <col min="14" max="15" width="8" style="7" bestFit="1" customWidth="1"/>
    <col min="16" max="16" width="10.7109375" style="7" customWidth="1"/>
    <col min="17" max="18" width="8" style="7" bestFit="1" customWidth="1"/>
    <col min="19" max="19" width="9.28515625" style="7" customWidth="1"/>
    <col min="20" max="20" width="7.42578125" style="7" customWidth="1"/>
    <col min="21" max="21" width="9.7109375" style="7" customWidth="1"/>
    <col min="22" max="22" width="11.28515625" style="7" customWidth="1"/>
    <col min="23" max="23" width="13.42578125" style="7" customWidth="1"/>
    <col min="24" max="24" width="14.140625" style="7" bestFit="1" customWidth="1"/>
    <col min="25" max="25" width="14" style="7" customWidth="1"/>
    <col min="26" max="26" width="7.85546875" style="7" customWidth="1"/>
    <col min="27" max="27" width="8" style="7" customWidth="1"/>
    <col min="28" max="30" width="6.7109375" style="7" customWidth="1"/>
    <col min="31" max="256" width="9.140625" style="7"/>
    <col min="257" max="257" width="6.7109375" style="7" customWidth="1"/>
    <col min="258" max="258" width="26" style="7" customWidth="1"/>
    <col min="259" max="260" width="6.7109375" style="7" customWidth="1"/>
    <col min="261" max="261" width="10.42578125" style="7" customWidth="1"/>
    <col min="262" max="262" width="9.42578125" style="7" customWidth="1"/>
    <col min="263" max="263" width="10.42578125" style="7" customWidth="1"/>
    <col min="264" max="264" width="9.42578125" style="7" bestFit="1" customWidth="1"/>
    <col min="265" max="265" width="9.42578125" style="7" customWidth="1"/>
    <col min="266" max="267" width="10.5703125" style="7" customWidth="1"/>
    <col min="268" max="269" width="11.28515625" style="7" customWidth="1"/>
    <col min="270" max="270" width="9.42578125" style="7" customWidth="1"/>
    <col min="271" max="271" width="10" style="7" customWidth="1"/>
    <col min="272" max="272" width="10.7109375" style="7" customWidth="1"/>
    <col min="273" max="273" width="6.7109375" style="7" customWidth="1"/>
    <col min="274" max="274" width="9.140625" style="7"/>
    <col min="275" max="275" width="9.5703125" style="7" customWidth="1"/>
    <col min="276" max="276" width="9" style="7" customWidth="1"/>
    <col min="277" max="277" width="11.140625" style="7" customWidth="1"/>
    <col min="278" max="278" width="11.28515625" style="7" customWidth="1"/>
    <col min="279" max="279" width="10.42578125" style="7" customWidth="1"/>
    <col min="280" max="280" width="11.85546875" style="7" customWidth="1"/>
    <col min="281" max="281" width="11" style="7" customWidth="1"/>
    <col min="282" max="282" width="7.85546875" style="7" customWidth="1"/>
    <col min="283" max="283" width="8" style="7" customWidth="1"/>
    <col min="284" max="286" width="6.7109375" style="7" customWidth="1"/>
    <col min="287" max="512" width="9.140625" style="7"/>
    <col min="513" max="513" width="6.7109375" style="7" customWidth="1"/>
    <col min="514" max="514" width="26" style="7" customWidth="1"/>
    <col min="515" max="516" width="6.7109375" style="7" customWidth="1"/>
    <col min="517" max="517" width="10.42578125" style="7" customWidth="1"/>
    <col min="518" max="518" width="9.42578125" style="7" customWidth="1"/>
    <col min="519" max="519" width="10.42578125" style="7" customWidth="1"/>
    <col min="520" max="520" width="9.42578125" style="7" bestFit="1" customWidth="1"/>
    <col min="521" max="521" width="9.42578125" style="7" customWidth="1"/>
    <col min="522" max="523" width="10.5703125" style="7" customWidth="1"/>
    <col min="524" max="525" width="11.28515625" style="7" customWidth="1"/>
    <col min="526" max="526" width="9.42578125" style="7" customWidth="1"/>
    <col min="527" max="527" width="10" style="7" customWidth="1"/>
    <col min="528" max="528" width="10.7109375" style="7" customWidth="1"/>
    <col min="529" max="529" width="6.7109375" style="7" customWidth="1"/>
    <col min="530" max="530" width="9.140625" style="7"/>
    <col min="531" max="531" width="9.5703125" style="7" customWidth="1"/>
    <col min="532" max="532" width="9" style="7" customWidth="1"/>
    <col min="533" max="533" width="11.140625" style="7" customWidth="1"/>
    <col min="534" max="534" width="11.28515625" style="7" customWidth="1"/>
    <col min="535" max="535" width="10.42578125" style="7" customWidth="1"/>
    <col min="536" max="536" width="11.85546875" style="7" customWidth="1"/>
    <col min="537" max="537" width="11" style="7" customWidth="1"/>
    <col min="538" max="538" width="7.85546875" style="7" customWidth="1"/>
    <col min="539" max="539" width="8" style="7" customWidth="1"/>
    <col min="540" max="542" width="6.7109375" style="7" customWidth="1"/>
    <col min="543" max="768" width="9.140625" style="7"/>
    <col min="769" max="769" width="6.7109375" style="7" customWidth="1"/>
    <col min="770" max="770" width="26" style="7" customWidth="1"/>
    <col min="771" max="772" width="6.7109375" style="7" customWidth="1"/>
    <col min="773" max="773" width="10.42578125" style="7" customWidth="1"/>
    <col min="774" max="774" width="9.42578125" style="7" customWidth="1"/>
    <col min="775" max="775" width="10.42578125" style="7" customWidth="1"/>
    <col min="776" max="776" width="9.42578125" style="7" bestFit="1" customWidth="1"/>
    <col min="777" max="777" width="9.42578125" style="7" customWidth="1"/>
    <col min="778" max="779" width="10.5703125" style="7" customWidth="1"/>
    <col min="780" max="781" width="11.28515625" style="7" customWidth="1"/>
    <col min="782" max="782" width="9.42578125" style="7" customWidth="1"/>
    <col min="783" max="783" width="10" style="7" customWidth="1"/>
    <col min="784" max="784" width="10.7109375" style="7" customWidth="1"/>
    <col min="785" max="785" width="6.7109375" style="7" customWidth="1"/>
    <col min="786" max="786" width="9.140625" style="7"/>
    <col min="787" max="787" width="9.5703125" style="7" customWidth="1"/>
    <col min="788" max="788" width="9" style="7" customWidth="1"/>
    <col min="789" max="789" width="11.140625" style="7" customWidth="1"/>
    <col min="790" max="790" width="11.28515625" style="7" customWidth="1"/>
    <col min="791" max="791" width="10.42578125" style="7" customWidth="1"/>
    <col min="792" max="792" width="11.85546875" style="7" customWidth="1"/>
    <col min="793" max="793" width="11" style="7" customWidth="1"/>
    <col min="794" max="794" width="7.85546875" style="7" customWidth="1"/>
    <col min="795" max="795" width="8" style="7" customWidth="1"/>
    <col min="796" max="798" width="6.7109375" style="7" customWidth="1"/>
    <col min="799" max="1024" width="9.140625" style="7"/>
    <col min="1025" max="1025" width="6.7109375" style="7" customWidth="1"/>
    <col min="1026" max="1026" width="26" style="7" customWidth="1"/>
    <col min="1027" max="1028" width="6.7109375" style="7" customWidth="1"/>
    <col min="1029" max="1029" width="10.42578125" style="7" customWidth="1"/>
    <col min="1030" max="1030" width="9.42578125" style="7" customWidth="1"/>
    <col min="1031" max="1031" width="10.42578125" style="7" customWidth="1"/>
    <col min="1032" max="1032" width="9.42578125" style="7" bestFit="1" customWidth="1"/>
    <col min="1033" max="1033" width="9.42578125" style="7" customWidth="1"/>
    <col min="1034" max="1035" width="10.5703125" style="7" customWidth="1"/>
    <col min="1036" max="1037" width="11.28515625" style="7" customWidth="1"/>
    <col min="1038" max="1038" width="9.42578125" style="7" customWidth="1"/>
    <col min="1039" max="1039" width="10" style="7" customWidth="1"/>
    <col min="1040" max="1040" width="10.7109375" style="7" customWidth="1"/>
    <col min="1041" max="1041" width="6.7109375" style="7" customWidth="1"/>
    <col min="1042" max="1042" width="9.140625" style="7"/>
    <col min="1043" max="1043" width="9.5703125" style="7" customWidth="1"/>
    <col min="1044" max="1044" width="9" style="7" customWidth="1"/>
    <col min="1045" max="1045" width="11.140625" style="7" customWidth="1"/>
    <col min="1046" max="1046" width="11.28515625" style="7" customWidth="1"/>
    <col min="1047" max="1047" width="10.42578125" style="7" customWidth="1"/>
    <col min="1048" max="1048" width="11.85546875" style="7" customWidth="1"/>
    <col min="1049" max="1049" width="11" style="7" customWidth="1"/>
    <col min="1050" max="1050" width="7.85546875" style="7" customWidth="1"/>
    <col min="1051" max="1051" width="8" style="7" customWidth="1"/>
    <col min="1052" max="1054" width="6.7109375" style="7" customWidth="1"/>
    <col min="1055" max="1280" width="9.140625" style="7"/>
    <col min="1281" max="1281" width="6.7109375" style="7" customWidth="1"/>
    <col min="1282" max="1282" width="26" style="7" customWidth="1"/>
    <col min="1283" max="1284" width="6.7109375" style="7" customWidth="1"/>
    <col min="1285" max="1285" width="10.42578125" style="7" customWidth="1"/>
    <col min="1286" max="1286" width="9.42578125" style="7" customWidth="1"/>
    <col min="1287" max="1287" width="10.42578125" style="7" customWidth="1"/>
    <col min="1288" max="1288" width="9.42578125" style="7" bestFit="1" customWidth="1"/>
    <col min="1289" max="1289" width="9.42578125" style="7" customWidth="1"/>
    <col min="1290" max="1291" width="10.5703125" style="7" customWidth="1"/>
    <col min="1292" max="1293" width="11.28515625" style="7" customWidth="1"/>
    <col min="1294" max="1294" width="9.42578125" style="7" customWidth="1"/>
    <col min="1295" max="1295" width="10" style="7" customWidth="1"/>
    <col min="1296" max="1296" width="10.7109375" style="7" customWidth="1"/>
    <col min="1297" max="1297" width="6.7109375" style="7" customWidth="1"/>
    <col min="1298" max="1298" width="9.140625" style="7"/>
    <col min="1299" max="1299" width="9.5703125" style="7" customWidth="1"/>
    <col min="1300" max="1300" width="9" style="7" customWidth="1"/>
    <col min="1301" max="1301" width="11.140625" style="7" customWidth="1"/>
    <col min="1302" max="1302" width="11.28515625" style="7" customWidth="1"/>
    <col min="1303" max="1303" width="10.42578125" style="7" customWidth="1"/>
    <col min="1304" max="1304" width="11.85546875" style="7" customWidth="1"/>
    <col min="1305" max="1305" width="11" style="7" customWidth="1"/>
    <col min="1306" max="1306" width="7.85546875" style="7" customWidth="1"/>
    <col min="1307" max="1307" width="8" style="7" customWidth="1"/>
    <col min="1308" max="1310" width="6.7109375" style="7" customWidth="1"/>
    <col min="1311" max="1536" width="9.140625" style="7"/>
    <col min="1537" max="1537" width="6.7109375" style="7" customWidth="1"/>
    <col min="1538" max="1538" width="26" style="7" customWidth="1"/>
    <col min="1539" max="1540" width="6.7109375" style="7" customWidth="1"/>
    <col min="1541" max="1541" width="10.42578125" style="7" customWidth="1"/>
    <col min="1542" max="1542" width="9.42578125" style="7" customWidth="1"/>
    <col min="1543" max="1543" width="10.42578125" style="7" customWidth="1"/>
    <col min="1544" max="1544" width="9.42578125" style="7" bestFit="1" customWidth="1"/>
    <col min="1545" max="1545" width="9.42578125" style="7" customWidth="1"/>
    <col min="1546" max="1547" width="10.5703125" style="7" customWidth="1"/>
    <col min="1548" max="1549" width="11.28515625" style="7" customWidth="1"/>
    <col min="1550" max="1550" width="9.42578125" style="7" customWidth="1"/>
    <col min="1551" max="1551" width="10" style="7" customWidth="1"/>
    <col min="1552" max="1552" width="10.7109375" style="7" customWidth="1"/>
    <col min="1553" max="1553" width="6.7109375" style="7" customWidth="1"/>
    <col min="1554" max="1554" width="9.140625" style="7"/>
    <col min="1555" max="1555" width="9.5703125" style="7" customWidth="1"/>
    <col min="1556" max="1556" width="9" style="7" customWidth="1"/>
    <col min="1557" max="1557" width="11.140625" style="7" customWidth="1"/>
    <col min="1558" max="1558" width="11.28515625" style="7" customWidth="1"/>
    <col min="1559" max="1559" width="10.42578125" style="7" customWidth="1"/>
    <col min="1560" max="1560" width="11.85546875" style="7" customWidth="1"/>
    <col min="1561" max="1561" width="11" style="7" customWidth="1"/>
    <col min="1562" max="1562" width="7.85546875" style="7" customWidth="1"/>
    <col min="1563" max="1563" width="8" style="7" customWidth="1"/>
    <col min="1564" max="1566" width="6.7109375" style="7" customWidth="1"/>
    <col min="1567" max="1792" width="9.140625" style="7"/>
    <col min="1793" max="1793" width="6.7109375" style="7" customWidth="1"/>
    <col min="1794" max="1794" width="26" style="7" customWidth="1"/>
    <col min="1795" max="1796" width="6.7109375" style="7" customWidth="1"/>
    <col min="1797" max="1797" width="10.42578125" style="7" customWidth="1"/>
    <col min="1798" max="1798" width="9.42578125" style="7" customWidth="1"/>
    <col min="1799" max="1799" width="10.42578125" style="7" customWidth="1"/>
    <col min="1800" max="1800" width="9.42578125" style="7" bestFit="1" customWidth="1"/>
    <col min="1801" max="1801" width="9.42578125" style="7" customWidth="1"/>
    <col min="1802" max="1803" width="10.5703125" style="7" customWidth="1"/>
    <col min="1804" max="1805" width="11.28515625" style="7" customWidth="1"/>
    <col min="1806" max="1806" width="9.42578125" style="7" customWidth="1"/>
    <col min="1807" max="1807" width="10" style="7" customWidth="1"/>
    <col min="1808" max="1808" width="10.7109375" style="7" customWidth="1"/>
    <col min="1809" max="1809" width="6.7109375" style="7" customWidth="1"/>
    <col min="1810" max="1810" width="9.140625" style="7"/>
    <col min="1811" max="1811" width="9.5703125" style="7" customWidth="1"/>
    <col min="1812" max="1812" width="9" style="7" customWidth="1"/>
    <col min="1813" max="1813" width="11.140625" style="7" customWidth="1"/>
    <col min="1814" max="1814" width="11.28515625" style="7" customWidth="1"/>
    <col min="1815" max="1815" width="10.42578125" style="7" customWidth="1"/>
    <col min="1816" max="1816" width="11.85546875" style="7" customWidth="1"/>
    <col min="1817" max="1817" width="11" style="7" customWidth="1"/>
    <col min="1818" max="1818" width="7.85546875" style="7" customWidth="1"/>
    <col min="1819" max="1819" width="8" style="7" customWidth="1"/>
    <col min="1820" max="1822" width="6.7109375" style="7" customWidth="1"/>
    <col min="1823" max="2048" width="9.140625" style="7"/>
    <col min="2049" max="2049" width="6.7109375" style="7" customWidth="1"/>
    <col min="2050" max="2050" width="26" style="7" customWidth="1"/>
    <col min="2051" max="2052" width="6.7109375" style="7" customWidth="1"/>
    <col min="2053" max="2053" width="10.42578125" style="7" customWidth="1"/>
    <col min="2054" max="2054" width="9.42578125" style="7" customWidth="1"/>
    <col min="2055" max="2055" width="10.42578125" style="7" customWidth="1"/>
    <col min="2056" max="2056" width="9.42578125" style="7" bestFit="1" customWidth="1"/>
    <col min="2057" max="2057" width="9.42578125" style="7" customWidth="1"/>
    <col min="2058" max="2059" width="10.5703125" style="7" customWidth="1"/>
    <col min="2060" max="2061" width="11.28515625" style="7" customWidth="1"/>
    <col min="2062" max="2062" width="9.42578125" style="7" customWidth="1"/>
    <col min="2063" max="2063" width="10" style="7" customWidth="1"/>
    <col min="2064" max="2064" width="10.7109375" style="7" customWidth="1"/>
    <col min="2065" max="2065" width="6.7109375" style="7" customWidth="1"/>
    <col min="2066" max="2066" width="9.140625" style="7"/>
    <col min="2067" max="2067" width="9.5703125" style="7" customWidth="1"/>
    <col min="2068" max="2068" width="9" style="7" customWidth="1"/>
    <col min="2069" max="2069" width="11.140625" style="7" customWidth="1"/>
    <col min="2070" max="2070" width="11.28515625" style="7" customWidth="1"/>
    <col min="2071" max="2071" width="10.42578125" style="7" customWidth="1"/>
    <col min="2072" max="2072" width="11.85546875" style="7" customWidth="1"/>
    <col min="2073" max="2073" width="11" style="7" customWidth="1"/>
    <col min="2074" max="2074" width="7.85546875" style="7" customWidth="1"/>
    <col min="2075" max="2075" width="8" style="7" customWidth="1"/>
    <col min="2076" max="2078" width="6.7109375" style="7" customWidth="1"/>
    <col min="2079" max="2304" width="9.140625" style="7"/>
    <col min="2305" max="2305" width="6.7109375" style="7" customWidth="1"/>
    <col min="2306" max="2306" width="26" style="7" customWidth="1"/>
    <col min="2307" max="2308" width="6.7109375" style="7" customWidth="1"/>
    <col min="2309" max="2309" width="10.42578125" style="7" customWidth="1"/>
    <col min="2310" max="2310" width="9.42578125" style="7" customWidth="1"/>
    <col min="2311" max="2311" width="10.42578125" style="7" customWidth="1"/>
    <col min="2312" max="2312" width="9.42578125" style="7" bestFit="1" customWidth="1"/>
    <col min="2313" max="2313" width="9.42578125" style="7" customWidth="1"/>
    <col min="2314" max="2315" width="10.5703125" style="7" customWidth="1"/>
    <col min="2316" max="2317" width="11.28515625" style="7" customWidth="1"/>
    <col min="2318" max="2318" width="9.42578125" style="7" customWidth="1"/>
    <col min="2319" max="2319" width="10" style="7" customWidth="1"/>
    <col min="2320" max="2320" width="10.7109375" style="7" customWidth="1"/>
    <col min="2321" max="2321" width="6.7109375" style="7" customWidth="1"/>
    <col min="2322" max="2322" width="9.140625" style="7"/>
    <col min="2323" max="2323" width="9.5703125" style="7" customWidth="1"/>
    <col min="2324" max="2324" width="9" style="7" customWidth="1"/>
    <col min="2325" max="2325" width="11.140625" style="7" customWidth="1"/>
    <col min="2326" max="2326" width="11.28515625" style="7" customWidth="1"/>
    <col min="2327" max="2327" width="10.42578125" style="7" customWidth="1"/>
    <col min="2328" max="2328" width="11.85546875" style="7" customWidth="1"/>
    <col min="2329" max="2329" width="11" style="7" customWidth="1"/>
    <col min="2330" max="2330" width="7.85546875" style="7" customWidth="1"/>
    <col min="2331" max="2331" width="8" style="7" customWidth="1"/>
    <col min="2332" max="2334" width="6.7109375" style="7" customWidth="1"/>
    <col min="2335" max="2560" width="9.140625" style="7"/>
    <col min="2561" max="2561" width="6.7109375" style="7" customWidth="1"/>
    <col min="2562" max="2562" width="26" style="7" customWidth="1"/>
    <col min="2563" max="2564" width="6.7109375" style="7" customWidth="1"/>
    <col min="2565" max="2565" width="10.42578125" style="7" customWidth="1"/>
    <col min="2566" max="2566" width="9.42578125" style="7" customWidth="1"/>
    <col min="2567" max="2567" width="10.42578125" style="7" customWidth="1"/>
    <col min="2568" max="2568" width="9.42578125" style="7" bestFit="1" customWidth="1"/>
    <col min="2569" max="2569" width="9.42578125" style="7" customWidth="1"/>
    <col min="2570" max="2571" width="10.5703125" style="7" customWidth="1"/>
    <col min="2572" max="2573" width="11.28515625" style="7" customWidth="1"/>
    <col min="2574" max="2574" width="9.42578125" style="7" customWidth="1"/>
    <col min="2575" max="2575" width="10" style="7" customWidth="1"/>
    <col min="2576" max="2576" width="10.7109375" style="7" customWidth="1"/>
    <col min="2577" max="2577" width="6.7109375" style="7" customWidth="1"/>
    <col min="2578" max="2578" width="9.140625" style="7"/>
    <col min="2579" max="2579" width="9.5703125" style="7" customWidth="1"/>
    <col min="2580" max="2580" width="9" style="7" customWidth="1"/>
    <col min="2581" max="2581" width="11.140625" style="7" customWidth="1"/>
    <col min="2582" max="2582" width="11.28515625" style="7" customWidth="1"/>
    <col min="2583" max="2583" width="10.42578125" style="7" customWidth="1"/>
    <col min="2584" max="2584" width="11.85546875" style="7" customWidth="1"/>
    <col min="2585" max="2585" width="11" style="7" customWidth="1"/>
    <col min="2586" max="2586" width="7.85546875" style="7" customWidth="1"/>
    <col min="2587" max="2587" width="8" style="7" customWidth="1"/>
    <col min="2588" max="2590" width="6.7109375" style="7" customWidth="1"/>
    <col min="2591" max="2816" width="9.140625" style="7"/>
    <col min="2817" max="2817" width="6.7109375" style="7" customWidth="1"/>
    <col min="2818" max="2818" width="26" style="7" customWidth="1"/>
    <col min="2819" max="2820" width="6.7109375" style="7" customWidth="1"/>
    <col min="2821" max="2821" width="10.42578125" style="7" customWidth="1"/>
    <col min="2822" max="2822" width="9.42578125" style="7" customWidth="1"/>
    <col min="2823" max="2823" width="10.42578125" style="7" customWidth="1"/>
    <col min="2824" max="2824" width="9.42578125" style="7" bestFit="1" customWidth="1"/>
    <col min="2825" max="2825" width="9.42578125" style="7" customWidth="1"/>
    <col min="2826" max="2827" width="10.5703125" style="7" customWidth="1"/>
    <col min="2828" max="2829" width="11.28515625" style="7" customWidth="1"/>
    <col min="2830" max="2830" width="9.42578125" style="7" customWidth="1"/>
    <col min="2831" max="2831" width="10" style="7" customWidth="1"/>
    <col min="2832" max="2832" width="10.7109375" style="7" customWidth="1"/>
    <col min="2833" max="2833" width="6.7109375" style="7" customWidth="1"/>
    <col min="2834" max="2834" width="9.140625" style="7"/>
    <col min="2835" max="2835" width="9.5703125" style="7" customWidth="1"/>
    <col min="2836" max="2836" width="9" style="7" customWidth="1"/>
    <col min="2837" max="2837" width="11.140625" style="7" customWidth="1"/>
    <col min="2838" max="2838" width="11.28515625" style="7" customWidth="1"/>
    <col min="2839" max="2839" width="10.42578125" style="7" customWidth="1"/>
    <col min="2840" max="2840" width="11.85546875" style="7" customWidth="1"/>
    <col min="2841" max="2841" width="11" style="7" customWidth="1"/>
    <col min="2842" max="2842" width="7.85546875" style="7" customWidth="1"/>
    <col min="2843" max="2843" width="8" style="7" customWidth="1"/>
    <col min="2844" max="2846" width="6.7109375" style="7" customWidth="1"/>
    <col min="2847" max="3072" width="9.140625" style="7"/>
    <col min="3073" max="3073" width="6.7109375" style="7" customWidth="1"/>
    <col min="3074" max="3074" width="26" style="7" customWidth="1"/>
    <col min="3075" max="3076" width="6.7109375" style="7" customWidth="1"/>
    <col min="3077" max="3077" width="10.42578125" style="7" customWidth="1"/>
    <col min="3078" max="3078" width="9.42578125" style="7" customWidth="1"/>
    <col min="3079" max="3079" width="10.42578125" style="7" customWidth="1"/>
    <col min="3080" max="3080" width="9.42578125" style="7" bestFit="1" customWidth="1"/>
    <col min="3081" max="3081" width="9.42578125" style="7" customWidth="1"/>
    <col min="3082" max="3083" width="10.5703125" style="7" customWidth="1"/>
    <col min="3084" max="3085" width="11.28515625" style="7" customWidth="1"/>
    <col min="3086" max="3086" width="9.42578125" style="7" customWidth="1"/>
    <col min="3087" max="3087" width="10" style="7" customWidth="1"/>
    <col min="3088" max="3088" width="10.7109375" style="7" customWidth="1"/>
    <col min="3089" max="3089" width="6.7109375" style="7" customWidth="1"/>
    <col min="3090" max="3090" width="9.140625" style="7"/>
    <col min="3091" max="3091" width="9.5703125" style="7" customWidth="1"/>
    <col min="3092" max="3092" width="9" style="7" customWidth="1"/>
    <col min="3093" max="3093" width="11.140625" style="7" customWidth="1"/>
    <col min="3094" max="3094" width="11.28515625" style="7" customWidth="1"/>
    <col min="3095" max="3095" width="10.42578125" style="7" customWidth="1"/>
    <col min="3096" max="3096" width="11.85546875" style="7" customWidth="1"/>
    <col min="3097" max="3097" width="11" style="7" customWidth="1"/>
    <col min="3098" max="3098" width="7.85546875" style="7" customWidth="1"/>
    <col min="3099" max="3099" width="8" style="7" customWidth="1"/>
    <col min="3100" max="3102" width="6.7109375" style="7" customWidth="1"/>
    <col min="3103" max="3328" width="9.140625" style="7"/>
    <col min="3329" max="3329" width="6.7109375" style="7" customWidth="1"/>
    <col min="3330" max="3330" width="26" style="7" customWidth="1"/>
    <col min="3331" max="3332" width="6.7109375" style="7" customWidth="1"/>
    <col min="3333" max="3333" width="10.42578125" style="7" customWidth="1"/>
    <col min="3334" max="3334" width="9.42578125" style="7" customWidth="1"/>
    <col min="3335" max="3335" width="10.42578125" style="7" customWidth="1"/>
    <col min="3336" max="3336" width="9.42578125" style="7" bestFit="1" customWidth="1"/>
    <col min="3337" max="3337" width="9.42578125" style="7" customWidth="1"/>
    <col min="3338" max="3339" width="10.5703125" style="7" customWidth="1"/>
    <col min="3340" max="3341" width="11.28515625" style="7" customWidth="1"/>
    <col min="3342" max="3342" width="9.42578125" style="7" customWidth="1"/>
    <col min="3343" max="3343" width="10" style="7" customWidth="1"/>
    <col min="3344" max="3344" width="10.7109375" style="7" customWidth="1"/>
    <col min="3345" max="3345" width="6.7109375" style="7" customWidth="1"/>
    <col min="3346" max="3346" width="9.140625" style="7"/>
    <col min="3347" max="3347" width="9.5703125" style="7" customWidth="1"/>
    <col min="3348" max="3348" width="9" style="7" customWidth="1"/>
    <col min="3349" max="3349" width="11.140625" style="7" customWidth="1"/>
    <col min="3350" max="3350" width="11.28515625" style="7" customWidth="1"/>
    <col min="3351" max="3351" width="10.42578125" style="7" customWidth="1"/>
    <col min="3352" max="3352" width="11.85546875" style="7" customWidth="1"/>
    <col min="3353" max="3353" width="11" style="7" customWidth="1"/>
    <col min="3354" max="3354" width="7.85546875" style="7" customWidth="1"/>
    <col min="3355" max="3355" width="8" style="7" customWidth="1"/>
    <col min="3356" max="3358" width="6.7109375" style="7" customWidth="1"/>
    <col min="3359" max="3584" width="9.140625" style="7"/>
    <col min="3585" max="3585" width="6.7109375" style="7" customWidth="1"/>
    <col min="3586" max="3586" width="26" style="7" customWidth="1"/>
    <col min="3587" max="3588" width="6.7109375" style="7" customWidth="1"/>
    <col min="3589" max="3589" width="10.42578125" style="7" customWidth="1"/>
    <col min="3590" max="3590" width="9.42578125" style="7" customWidth="1"/>
    <col min="3591" max="3591" width="10.42578125" style="7" customWidth="1"/>
    <col min="3592" max="3592" width="9.42578125" style="7" bestFit="1" customWidth="1"/>
    <col min="3593" max="3593" width="9.42578125" style="7" customWidth="1"/>
    <col min="3594" max="3595" width="10.5703125" style="7" customWidth="1"/>
    <col min="3596" max="3597" width="11.28515625" style="7" customWidth="1"/>
    <col min="3598" max="3598" width="9.42578125" style="7" customWidth="1"/>
    <col min="3599" max="3599" width="10" style="7" customWidth="1"/>
    <col min="3600" max="3600" width="10.7109375" style="7" customWidth="1"/>
    <col min="3601" max="3601" width="6.7109375" style="7" customWidth="1"/>
    <col min="3602" max="3602" width="9.140625" style="7"/>
    <col min="3603" max="3603" width="9.5703125" style="7" customWidth="1"/>
    <col min="3604" max="3604" width="9" style="7" customWidth="1"/>
    <col min="3605" max="3605" width="11.140625" style="7" customWidth="1"/>
    <col min="3606" max="3606" width="11.28515625" style="7" customWidth="1"/>
    <col min="3607" max="3607" width="10.42578125" style="7" customWidth="1"/>
    <col min="3608" max="3608" width="11.85546875" style="7" customWidth="1"/>
    <col min="3609" max="3609" width="11" style="7" customWidth="1"/>
    <col min="3610" max="3610" width="7.85546875" style="7" customWidth="1"/>
    <col min="3611" max="3611" width="8" style="7" customWidth="1"/>
    <col min="3612" max="3614" width="6.7109375" style="7" customWidth="1"/>
    <col min="3615" max="3840" width="9.140625" style="7"/>
    <col min="3841" max="3841" width="6.7109375" style="7" customWidth="1"/>
    <col min="3842" max="3842" width="26" style="7" customWidth="1"/>
    <col min="3843" max="3844" width="6.7109375" style="7" customWidth="1"/>
    <col min="3845" max="3845" width="10.42578125" style="7" customWidth="1"/>
    <col min="3846" max="3846" width="9.42578125" style="7" customWidth="1"/>
    <col min="3847" max="3847" width="10.42578125" style="7" customWidth="1"/>
    <col min="3848" max="3848" width="9.42578125" style="7" bestFit="1" customWidth="1"/>
    <col min="3849" max="3849" width="9.42578125" style="7" customWidth="1"/>
    <col min="3850" max="3851" width="10.5703125" style="7" customWidth="1"/>
    <col min="3852" max="3853" width="11.28515625" style="7" customWidth="1"/>
    <col min="3854" max="3854" width="9.42578125" style="7" customWidth="1"/>
    <col min="3855" max="3855" width="10" style="7" customWidth="1"/>
    <col min="3856" max="3856" width="10.7109375" style="7" customWidth="1"/>
    <col min="3857" max="3857" width="6.7109375" style="7" customWidth="1"/>
    <col min="3858" max="3858" width="9.140625" style="7"/>
    <col min="3859" max="3859" width="9.5703125" style="7" customWidth="1"/>
    <col min="3860" max="3860" width="9" style="7" customWidth="1"/>
    <col min="3861" max="3861" width="11.140625" style="7" customWidth="1"/>
    <col min="3862" max="3862" width="11.28515625" style="7" customWidth="1"/>
    <col min="3863" max="3863" width="10.42578125" style="7" customWidth="1"/>
    <col min="3864" max="3864" width="11.85546875" style="7" customWidth="1"/>
    <col min="3865" max="3865" width="11" style="7" customWidth="1"/>
    <col min="3866" max="3866" width="7.85546875" style="7" customWidth="1"/>
    <col min="3867" max="3867" width="8" style="7" customWidth="1"/>
    <col min="3868" max="3870" width="6.7109375" style="7" customWidth="1"/>
    <col min="3871" max="4096" width="9.140625" style="7"/>
    <col min="4097" max="4097" width="6.7109375" style="7" customWidth="1"/>
    <col min="4098" max="4098" width="26" style="7" customWidth="1"/>
    <col min="4099" max="4100" width="6.7109375" style="7" customWidth="1"/>
    <col min="4101" max="4101" width="10.42578125" style="7" customWidth="1"/>
    <col min="4102" max="4102" width="9.42578125" style="7" customWidth="1"/>
    <col min="4103" max="4103" width="10.42578125" style="7" customWidth="1"/>
    <col min="4104" max="4104" width="9.42578125" style="7" bestFit="1" customWidth="1"/>
    <col min="4105" max="4105" width="9.42578125" style="7" customWidth="1"/>
    <col min="4106" max="4107" width="10.5703125" style="7" customWidth="1"/>
    <col min="4108" max="4109" width="11.28515625" style="7" customWidth="1"/>
    <col min="4110" max="4110" width="9.42578125" style="7" customWidth="1"/>
    <col min="4111" max="4111" width="10" style="7" customWidth="1"/>
    <col min="4112" max="4112" width="10.7109375" style="7" customWidth="1"/>
    <col min="4113" max="4113" width="6.7109375" style="7" customWidth="1"/>
    <col min="4114" max="4114" width="9.140625" style="7"/>
    <col min="4115" max="4115" width="9.5703125" style="7" customWidth="1"/>
    <col min="4116" max="4116" width="9" style="7" customWidth="1"/>
    <col min="4117" max="4117" width="11.140625" style="7" customWidth="1"/>
    <col min="4118" max="4118" width="11.28515625" style="7" customWidth="1"/>
    <col min="4119" max="4119" width="10.42578125" style="7" customWidth="1"/>
    <col min="4120" max="4120" width="11.85546875" style="7" customWidth="1"/>
    <col min="4121" max="4121" width="11" style="7" customWidth="1"/>
    <col min="4122" max="4122" width="7.85546875" style="7" customWidth="1"/>
    <col min="4123" max="4123" width="8" style="7" customWidth="1"/>
    <col min="4124" max="4126" width="6.7109375" style="7" customWidth="1"/>
    <col min="4127" max="4352" width="9.140625" style="7"/>
    <col min="4353" max="4353" width="6.7109375" style="7" customWidth="1"/>
    <col min="4354" max="4354" width="26" style="7" customWidth="1"/>
    <col min="4355" max="4356" width="6.7109375" style="7" customWidth="1"/>
    <col min="4357" max="4357" width="10.42578125" style="7" customWidth="1"/>
    <col min="4358" max="4358" width="9.42578125" style="7" customWidth="1"/>
    <col min="4359" max="4359" width="10.42578125" style="7" customWidth="1"/>
    <col min="4360" max="4360" width="9.42578125" style="7" bestFit="1" customWidth="1"/>
    <col min="4361" max="4361" width="9.42578125" style="7" customWidth="1"/>
    <col min="4362" max="4363" width="10.5703125" style="7" customWidth="1"/>
    <col min="4364" max="4365" width="11.28515625" style="7" customWidth="1"/>
    <col min="4366" max="4366" width="9.42578125" style="7" customWidth="1"/>
    <col min="4367" max="4367" width="10" style="7" customWidth="1"/>
    <col min="4368" max="4368" width="10.7109375" style="7" customWidth="1"/>
    <col min="4369" max="4369" width="6.7109375" style="7" customWidth="1"/>
    <col min="4370" max="4370" width="9.140625" style="7"/>
    <col min="4371" max="4371" width="9.5703125" style="7" customWidth="1"/>
    <col min="4372" max="4372" width="9" style="7" customWidth="1"/>
    <col min="4373" max="4373" width="11.140625" style="7" customWidth="1"/>
    <col min="4374" max="4374" width="11.28515625" style="7" customWidth="1"/>
    <col min="4375" max="4375" width="10.42578125" style="7" customWidth="1"/>
    <col min="4376" max="4376" width="11.85546875" style="7" customWidth="1"/>
    <col min="4377" max="4377" width="11" style="7" customWidth="1"/>
    <col min="4378" max="4378" width="7.85546875" style="7" customWidth="1"/>
    <col min="4379" max="4379" width="8" style="7" customWidth="1"/>
    <col min="4380" max="4382" width="6.7109375" style="7" customWidth="1"/>
    <col min="4383" max="4608" width="9.140625" style="7"/>
    <col min="4609" max="4609" width="6.7109375" style="7" customWidth="1"/>
    <col min="4610" max="4610" width="26" style="7" customWidth="1"/>
    <col min="4611" max="4612" width="6.7109375" style="7" customWidth="1"/>
    <col min="4613" max="4613" width="10.42578125" style="7" customWidth="1"/>
    <col min="4614" max="4614" width="9.42578125" style="7" customWidth="1"/>
    <col min="4615" max="4615" width="10.42578125" style="7" customWidth="1"/>
    <col min="4616" max="4616" width="9.42578125" style="7" bestFit="1" customWidth="1"/>
    <col min="4617" max="4617" width="9.42578125" style="7" customWidth="1"/>
    <col min="4618" max="4619" width="10.5703125" style="7" customWidth="1"/>
    <col min="4620" max="4621" width="11.28515625" style="7" customWidth="1"/>
    <col min="4622" max="4622" width="9.42578125" style="7" customWidth="1"/>
    <col min="4623" max="4623" width="10" style="7" customWidth="1"/>
    <col min="4624" max="4624" width="10.7109375" style="7" customWidth="1"/>
    <col min="4625" max="4625" width="6.7109375" style="7" customWidth="1"/>
    <col min="4626" max="4626" width="9.140625" style="7"/>
    <col min="4627" max="4627" width="9.5703125" style="7" customWidth="1"/>
    <col min="4628" max="4628" width="9" style="7" customWidth="1"/>
    <col min="4629" max="4629" width="11.140625" style="7" customWidth="1"/>
    <col min="4630" max="4630" width="11.28515625" style="7" customWidth="1"/>
    <col min="4631" max="4631" width="10.42578125" style="7" customWidth="1"/>
    <col min="4632" max="4632" width="11.85546875" style="7" customWidth="1"/>
    <col min="4633" max="4633" width="11" style="7" customWidth="1"/>
    <col min="4634" max="4634" width="7.85546875" style="7" customWidth="1"/>
    <col min="4635" max="4635" width="8" style="7" customWidth="1"/>
    <col min="4636" max="4638" width="6.7109375" style="7" customWidth="1"/>
    <col min="4639" max="4864" width="9.140625" style="7"/>
    <col min="4865" max="4865" width="6.7109375" style="7" customWidth="1"/>
    <col min="4866" max="4866" width="26" style="7" customWidth="1"/>
    <col min="4867" max="4868" width="6.7109375" style="7" customWidth="1"/>
    <col min="4869" max="4869" width="10.42578125" style="7" customWidth="1"/>
    <col min="4870" max="4870" width="9.42578125" style="7" customWidth="1"/>
    <col min="4871" max="4871" width="10.42578125" style="7" customWidth="1"/>
    <col min="4872" max="4872" width="9.42578125" style="7" bestFit="1" customWidth="1"/>
    <col min="4873" max="4873" width="9.42578125" style="7" customWidth="1"/>
    <col min="4874" max="4875" width="10.5703125" style="7" customWidth="1"/>
    <col min="4876" max="4877" width="11.28515625" style="7" customWidth="1"/>
    <col min="4878" max="4878" width="9.42578125" style="7" customWidth="1"/>
    <col min="4879" max="4879" width="10" style="7" customWidth="1"/>
    <col min="4880" max="4880" width="10.7109375" style="7" customWidth="1"/>
    <col min="4881" max="4881" width="6.7109375" style="7" customWidth="1"/>
    <col min="4882" max="4882" width="9.140625" style="7"/>
    <col min="4883" max="4883" width="9.5703125" style="7" customWidth="1"/>
    <col min="4884" max="4884" width="9" style="7" customWidth="1"/>
    <col min="4885" max="4885" width="11.140625" style="7" customWidth="1"/>
    <col min="4886" max="4886" width="11.28515625" style="7" customWidth="1"/>
    <col min="4887" max="4887" width="10.42578125" style="7" customWidth="1"/>
    <col min="4888" max="4888" width="11.85546875" style="7" customWidth="1"/>
    <col min="4889" max="4889" width="11" style="7" customWidth="1"/>
    <col min="4890" max="4890" width="7.85546875" style="7" customWidth="1"/>
    <col min="4891" max="4891" width="8" style="7" customWidth="1"/>
    <col min="4892" max="4894" width="6.7109375" style="7" customWidth="1"/>
    <col min="4895" max="5120" width="9.140625" style="7"/>
    <col min="5121" max="5121" width="6.7109375" style="7" customWidth="1"/>
    <col min="5122" max="5122" width="26" style="7" customWidth="1"/>
    <col min="5123" max="5124" width="6.7109375" style="7" customWidth="1"/>
    <col min="5125" max="5125" width="10.42578125" style="7" customWidth="1"/>
    <col min="5126" max="5126" width="9.42578125" style="7" customWidth="1"/>
    <col min="5127" max="5127" width="10.42578125" style="7" customWidth="1"/>
    <col min="5128" max="5128" width="9.42578125" style="7" bestFit="1" customWidth="1"/>
    <col min="5129" max="5129" width="9.42578125" style="7" customWidth="1"/>
    <col min="5130" max="5131" width="10.5703125" style="7" customWidth="1"/>
    <col min="5132" max="5133" width="11.28515625" style="7" customWidth="1"/>
    <col min="5134" max="5134" width="9.42578125" style="7" customWidth="1"/>
    <col min="5135" max="5135" width="10" style="7" customWidth="1"/>
    <col min="5136" max="5136" width="10.7109375" style="7" customWidth="1"/>
    <col min="5137" max="5137" width="6.7109375" style="7" customWidth="1"/>
    <col min="5138" max="5138" width="9.140625" style="7"/>
    <col min="5139" max="5139" width="9.5703125" style="7" customWidth="1"/>
    <col min="5140" max="5140" width="9" style="7" customWidth="1"/>
    <col min="5141" max="5141" width="11.140625" style="7" customWidth="1"/>
    <col min="5142" max="5142" width="11.28515625" style="7" customWidth="1"/>
    <col min="5143" max="5143" width="10.42578125" style="7" customWidth="1"/>
    <col min="5144" max="5144" width="11.85546875" style="7" customWidth="1"/>
    <col min="5145" max="5145" width="11" style="7" customWidth="1"/>
    <col min="5146" max="5146" width="7.85546875" style="7" customWidth="1"/>
    <col min="5147" max="5147" width="8" style="7" customWidth="1"/>
    <col min="5148" max="5150" width="6.7109375" style="7" customWidth="1"/>
    <col min="5151" max="5376" width="9.140625" style="7"/>
    <col min="5377" max="5377" width="6.7109375" style="7" customWidth="1"/>
    <col min="5378" max="5378" width="26" style="7" customWidth="1"/>
    <col min="5379" max="5380" width="6.7109375" style="7" customWidth="1"/>
    <col min="5381" max="5381" width="10.42578125" style="7" customWidth="1"/>
    <col min="5382" max="5382" width="9.42578125" style="7" customWidth="1"/>
    <col min="5383" max="5383" width="10.42578125" style="7" customWidth="1"/>
    <col min="5384" max="5384" width="9.42578125" style="7" bestFit="1" customWidth="1"/>
    <col min="5385" max="5385" width="9.42578125" style="7" customWidth="1"/>
    <col min="5386" max="5387" width="10.5703125" style="7" customWidth="1"/>
    <col min="5388" max="5389" width="11.28515625" style="7" customWidth="1"/>
    <col min="5390" max="5390" width="9.42578125" style="7" customWidth="1"/>
    <col min="5391" max="5391" width="10" style="7" customWidth="1"/>
    <col min="5392" max="5392" width="10.7109375" style="7" customWidth="1"/>
    <col min="5393" max="5393" width="6.7109375" style="7" customWidth="1"/>
    <col min="5394" max="5394" width="9.140625" style="7"/>
    <col min="5395" max="5395" width="9.5703125" style="7" customWidth="1"/>
    <col min="5396" max="5396" width="9" style="7" customWidth="1"/>
    <col min="5397" max="5397" width="11.140625" style="7" customWidth="1"/>
    <col min="5398" max="5398" width="11.28515625" style="7" customWidth="1"/>
    <col min="5399" max="5399" width="10.42578125" style="7" customWidth="1"/>
    <col min="5400" max="5400" width="11.85546875" style="7" customWidth="1"/>
    <col min="5401" max="5401" width="11" style="7" customWidth="1"/>
    <col min="5402" max="5402" width="7.85546875" style="7" customWidth="1"/>
    <col min="5403" max="5403" width="8" style="7" customWidth="1"/>
    <col min="5404" max="5406" width="6.7109375" style="7" customWidth="1"/>
    <col min="5407" max="5632" width="9.140625" style="7"/>
    <col min="5633" max="5633" width="6.7109375" style="7" customWidth="1"/>
    <col min="5634" max="5634" width="26" style="7" customWidth="1"/>
    <col min="5635" max="5636" width="6.7109375" style="7" customWidth="1"/>
    <col min="5637" max="5637" width="10.42578125" style="7" customWidth="1"/>
    <col min="5638" max="5638" width="9.42578125" style="7" customWidth="1"/>
    <col min="5639" max="5639" width="10.42578125" style="7" customWidth="1"/>
    <col min="5640" max="5640" width="9.42578125" style="7" bestFit="1" customWidth="1"/>
    <col min="5641" max="5641" width="9.42578125" style="7" customWidth="1"/>
    <col min="5642" max="5643" width="10.5703125" style="7" customWidth="1"/>
    <col min="5644" max="5645" width="11.28515625" style="7" customWidth="1"/>
    <col min="5646" max="5646" width="9.42578125" style="7" customWidth="1"/>
    <col min="5647" max="5647" width="10" style="7" customWidth="1"/>
    <col min="5648" max="5648" width="10.7109375" style="7" customWidth="1"/>
    <col min="5649" max="5649" width="6.7109375" style="7" customWidth="1"/>
    <col min="5650" max="5650" width="9.140625" style="7"/>
    <col min="5651" max="5651" width="9.5703125" style="7" customWidth="1"/>
    <col min="5652" max="5652" width="9" style="7" customWidth="1"/>
    <col min="5653" max="5653" width="11.140625" style="7" customWidth="1"/>
    <col min="5654" max="5654" width="11.28515625" style="7" customWidth="1"/>
    <col min="5655" max="5655" width="10.42578125" style="7" customWidth="1"/>
    <col min="5656" max="5656" width="11.85546875" style="7" customWidth="1"/>
    <col min="5657" max="5657" width="11" style="7" customWidth="1"/>
    <col min="5658" max="5658" width="7.85546875" style="7" customWidth="1"/>
    <col min="5659" max="5659" width="8" style="7" customWidth="1"/>
    <col min="5660" max="5662" width="6.7109375" style="7" customWidth="1"/>
    <col min="5663" max="5888" width="9.140625" style="7"/>
    <col min="5889" max="5889" width="6.7109375" style="7" customWidth="1"/>
    <col min="5890" max="5890" width="26" style="7" customWidth="1"/>
    <col min="5891" max="5892" width="6.7109375" style="7" customWidth="1"/>
    <col min="5893" max="5893" width="10.42578125" style="7" customWidth="1"/>
    <col min="5894" max="5894" width="9.42578125" style="7" customWidth="1"/>
    <col min="5895" max="5895" width="10.42578125" style="7" customWidth="1"/>
    <col min="5896" max="5896" width="9.42578125" style="7" bestFit="1" customWidth="1"/>
    <col min="5897" max="5897" width="9.42578125" style="7" customWidth="1"/>
    <col min="5898" max="5899" width="10.5703125" style="7" customWidth="1"/>
    <col min="5900" max="5901" width="11.28515625" style="7" customWidth="1"/>
    <col min="5902" max="5902" width="9.42578125" style="7" customWidth="1"/>
    <col min="5903" max="5903" width="10" style="7" customWidth="1"/>
    <col min="5904" max="5904" width="10.7109375" style="7" customWidth="1"/>
    <col min="5905" max="5905" width="6.7109375" style="7" customWidth="1"/>
    <col min="5906" max="5906" width="9.140625" style="7"/>
    <col min="5907" max="5907" width="9.5703125" style="7" customWidth="1"/>
    <col min="5908" max="5908" width="9" style="7" customWidth="1"/>
    <col min="5909" max="5909" width="11.140625" style="7" customWidth="1"/>
    <col min="5910" max="5910" width="11.28515625" style="7" customWidth="1"/>
    <col min="5911" max="5911" width="10.42578125" style="7" customWidth="1"/>
    <col min="5912" max="5912" width="11.85546875" style="7" customWidth="1"/>
    <col min="5913" max="5913" width="11" style="7" customWidth="1"/>
    <col min="5914" max="5914" width="7.85546875" style="7" customWidth="1"/>
    <col min="5915" max="5915" width="8" style="7" customWidth="1"/>
    <col min="5916" max="5918" width="6.7109375" style="7" customWidth="1"/>
    <col min="5919" max="6144" width="9.140625" style="7"/>
    <col min="6145" max="6145" width="6.7109375" style="7" customWidth="1"/>
    <col min="6146" max="6146" width="26" style="7" customWidth="1"/>
    <col min="6147" max="6148" width="6.7109375" style="7" customWidth="1"/>
    <col min="6149" max="6149" width="10.42578125" style="7" customWidth="1"/>
    <col min="6150" max="6150" width="9.42578125" style="7" customWidth="1"/>
    <col min="6151" max="6151" width="10.42578125" style="7" customWidth="1"/>
    <col min="6152" max="6152" width="9.42578125" style="7" bestFit="1" customWidth="1"/>
    <col min="6153" max="6153" width="9.42578125" style="7" customWidth="1"/>
    <col min="6154" max="6155" width="10.5703125" style="7" customWidth="1"/>
    <col min="6156" max="6157" width="11.28515625" style="7" customWidth="1"/>
    <col min="6158" max="6158" width="9.42578125" style="7" customWidth="1"/>
    <col min="6159" max="6159" width="10" style="7" customWidth="1"/>
    <col min="6160" max="6160" width="10.7109375" style="7" customWidth="1"/>
    <col min="6161" max="6161" width="6.7109375" style="7" customWidth="1"/>
    <col min="6162" max="6162" width="9.140625" style="7"/>
    <col min="6163" max="6163" width="9.5703125" style="7" customWidth="1"/>
    <col min="6164" max="6164" width="9" style="7" customWidth="1"/>
    <col min="6165" max="6165" width="11.140625" style="7" customWidth="1"/>
    <col min="6166" max="6166" width="11.28515625" style="7" customWidth="1"/>
    <col min="6167" max="6167" width="10.42578125" style="7" customWidth="1"/>
    <col min="6168" max="6168" width="11.85546875" style="7" customWidth="1"/>
    <col min="6169" max="6169" width="11" style="7" customWidth="1"/>
    <col min="6170" max="6170" width="7.85546875" style="7" customWidth="1"/>
    <col min="6171" max="6171" width="8" style="7" customWidth="1"/>
    <col min="6172" max="6174" width="6.7109375" style="7" customWidth="1"/>
    <col min="6175" max="6400" width="9.140625" style="7"/>
    <col min="6401" max="6401" width="6.7109375" style="7" customWidth="1"/>
    <col min="6402" max="6402" width="26" style="7" customWidth="1"/>
    <col min="6403" max="6404" width="6.7109375" style="7" customWidth="1"/>
    <col min="6405" max="6405" width="10.42578125" style="7" customWidth="1"/>
    <col min="6406" max="6406" width="9.42578125" style="7" customWidth="1"/>
    <col min="6407" max="6407" width="10.42578125" style="7" customWidth="1"/>
    <col min="6408" max="6408" width="9.42578125" style="7" bestFit="1" customWidth="1"/>
    <col min="6409" max="6409" width="9.42578125" style="7" customWidth="1"/>
    <col min="6410" max="6411" width="10.5703125" style="7" customWidth="1"/>
    <col min="6412" max="6413" width="11.28515625" style="7" customWidth="1"/>
    <col min="6414" max="6414" width="9.42578125" style="7" customWidth="1"/>
    <col min="6415" max="6415" width="10" style="7" customWidth="1"/>
    <col min="6416" max="6416" width="10.7109375" style="7" customWidth="1"/>
    <col min="6417" max="6417" width="6.7109375" style="7" customWidth="1"/>
    <col min="6418" max="6418" width="9.140625" style="7"/>
    <col min="6419" max="6419" width="9.5703125" style="7" customWidth="1"/>
    <col min="6420" max="6420" width="9" style="7" customWidth="1"/>
    <col min="6421" max="6421" width="11.140625" style="7" customWidth="1"/>
    <col min="6422" max="6422" width="11.28515625" style="7" customWidth="1"/>
    <col min="6423" max="6423" width="10.42578125" style="7" customWidth="1"/>
    <col min="6424" max="6424" width="11.85546875" style="7" customWidth="1"/>
    <col min="6425" max="6425" width="11" style="7" customWidth="1"/>
    <col min="6426" max="6426" width="7.85546875" style="7" customWidth="1"/>
    <col min="6427" max="6427" width="8" style="7" customWidth="1"/>
    <col min="6428" max="6430" width="6.7109375" style="7" customWidth="1"/>
    <col min="6431" max="6656" width="9.140625" style="7"/>
    <col min="6657" max="6657" width="6.7109375" style="7" customWidth="1"/>
    <col min="6658" max="6658" width="26" style="7" customWidth="1"/>
    <col min="6659" max="6660" width="6.7109375" style="7" customWidth="1"/>
    <col min="6661" max="6661" width="10.42578125" style="7" customWidth="1"/>
    <col min="6662" max="6662" width="9.42578125" style="7" customWidth="1"/>
    <col min="6663" max="6663" width="10.42578125" style="7" customWidth="1"/>
    <col min="6664" max="6664" width="9.42578125" style="7" bestFit="1" customWidth="1"/>
    <col min="6665" max="6665" width="9.42578125" style="7" customWidth="1"/>
    <col min="6666" max="6667" width="10.5703125" style="7" customWidth="1"/>
    <col min="6668" max="6669" width="11.28515625" style="7" customWidth="1"/>
    <col min="6670" max="6670" width="9.42578125" style="7" customWidth="1"/>
    <col min="6671" max="6671" width="10" style="7" customWidth="1"/>
    <col min="6672" max="6672" width="10.7109375" style="7" customWidth="1"/>
    <col min="6673" max="6673" width="6.7109375" style="7" customWidth="1"/>
    <col min="6674" max="6674" width="9.140625" style="7"/>
    <col min="6675" max="6675" width="9.5703125" style="7" customWidth="1"/>
    <col min="6676" max="6676" width="9" style="7" customWidth="1"/>
    <col min="6677" max="6677" width="11.140625" style="7" customWidth="1"/>
    <col min="6678" max="6678" width="11.28515625" style="7" customWidth="1"/>
    <col min="6679" max="6679" width="10.42578125" style="7" customWidth="1"/>
    <col min="6680" max="6680" width="11.85546875" style="7" customWidth="1"/>
    <col min="6681" max="6681" width="11" style="7" customWidth="1"/>
    <col min="6682" max="6682" width="7.85546875" style="7" customWidth="1"/>
    <col min="6683" max="6683" width="8" style="7" customWidth="1"/>
    <col min="6684" max="6686" width="6.7109375" style="7" customWidth="1"/>
    <col min="6687" max="6912" width="9.140625" style="7"/>
    <col min="6913" max="6913" width="6.7109375" style="7" customWidth="1"/>
    <col min="6914" max="6914" width="26" style="7" customWidth="1"/>
    <col min="6915" max="6916" width="6.7109375" style="7" customWidth="1"/>
    <col min="6917" max="6917" width="10.42578125" style="7" customWidth="1"/>
    <col min="6918" max="6918" width="9.42578125" style="7" customWidth="1"/>
    <col min="6919" max="6919" width="10.42578125" style="7" customWidth="1"/>
    <col min="6920" max="6920" width="9.42578125" style="7" bestFit="1" customWidth="1"/>
    <col min="6921" max="6921" width="9.42578125" style="7" customWidth="1"/>
    <col min="6922" max="6923" width="10.5703125" style="7" customWidth="1"/>
    <col min="6924" max="6925" width="11.28515625" style="7" customWidth="1"/>
    <col min="6926" max="6926" width="9.42578125" style="7" customWidth="1"/>
    <col min="6927" max="6927" width="10" style="7" customWidth="1"/>
    <col min="6928" max="6928" width="10.7109375" style="7" customWidth="1"/>
    <col min="6929" max="6929" width="6.7109375" style="7" customWidth="1"/>
    <col min="6930" max="6930" width="9.140625" style="7"/>
    <col min="6931" max="6931" width="9.5703125" style="7" customWidth="1"/>
    <col min="6932" max="6932" width="9" style="7" customWidth="1"/>
    <col min="6933" max="6933" width="11.140625" style="7" customWidth="1"/>
    <col min="6934" max="6934" width="11.28515625" style="7" customWidth="1"/>
    <col min="6935" max="6935" width="10.42578125" style="7" customWidth="1"/>
    <col min="6936" max="6936" width="11.85546875" style="7" customWidth="1"/>
    <col min="6937" max="6937" width="11" style="7" customWidth="1"/>
    <col min="6938" max="6938" width="7.85546875" style="7" customWidth="1"/>
    <col min="6939" max="6939" width="8" style="7" customWidth="1"/>
    <col min="6940" max="6942" width="6.7109375" style="7" customWidth="1"/>
    <col min="6943" max="7168" width="9.140625" style="7"/>
    <col min="7169" max="7169" width="6.7109375" style="7" customWidth="1"/>
    <col min="7170" max="7170" width="26" style="7" customWidth="1"/>
    <col min="7171" max="7172" width="6.7109375" style="7" customWidth="1"/>
    <col min="7173" max="7173" width="10.42578125" style="7" customWidth="1"/>
    <col min="7174" max="7174" width="9.42578125" style="7" customWidth="1"/>
    <col min="7175" max="7175" width="10.42578125" style="7" customWidth="1"/>
    <col min="7176" max="7176" width="9.42578125" style="7" bestFit="1" customWidth="1"/>
    <col min="7177" max="7177" width="9.42578125" style="7" customWidth="1"/>
    <col min="7178" max="7179" width="10.5703125" style="7" customWidth="1"/>
    <col min="7180" max="7181" width="11.28515625" style="7" customWidth="1"/>
    <col min="7182" max="7182" width="9.42578125" style="7" customWidth="1"/>
    <col min="7183" max="7183" width="10" style="7" customWidth="1"/>
    <col min="7184" max="7184" width="10.7109375" style="7" customWidth="1"/>
    <col min="7185" max="7185" width="6.7109375" style="7" customWidth="1"/>
    <col min="7186" max="7186" width="9.140625" style="7"/>
    <col min="7187" max="7187" width="9.5703125" style="7" customWidth="1"/>
    <col min="7188" max="7188" width="9" style="7" customWidth="1"/>
    <col min="7189" max="7189" width="11.140625" style="7" customWidth="1"/>
    <col min="7190" max="7190" width="11.28515625" style="7" customWidth="1"/>
    <col min="7191" max="7191" width="10.42578125" style="7" customWidth="1"/>
    <col min="7192" max="7192" width="11.85546875" style="7" customWidth="1"/>
    <col min="7193" max="7193" width="11" style="7" customWidth="1"/>
    <col min="7194" max="7194" width="7.85546875" style="7" customWidth="1"/>
    <col min="7195" max="7195" width="8" style="7" customWidth="1"/>
    <col min="7196" max="7198" width="6.7109375" style="7" customWidth="1"/>
    <col min="7199" max="7424" width="9.140625" style="7"/>
    <col min="7425" max="7425" width="6.7109375" style="7" customWidth="1"/>
    <col min="7426" max="7426" width="26" style="7" customWidth="1"/>
    <col min="7427" max="7428" width="6.7109375" style="7" customWidth="1"/>
    <col min="7429" max="7429" width="10.42578125" style="7" customWidth="1"/>
    <col min="7430" max="7430" width="9.42578125" style="7" customWidth="1"/>
    <col min="7431" max="7431" width="10.42578125" style="7" customWidth="1"/>
    <col min="7432" max="7432" width="9.42578125" style="7" bestFit="1" customWidth="1"/>
    <col min="7433" max="7433" width="9.42578125" style="7" customWidth="1"/>
    <col min="7434" max="7435" width="10.5703125" style="7" customWidth="1"/>
    <col min="7436" max="7437" width="11.28515625" style="7" customWidth="1"/>
    <col min="7438" max="7438" width="9.42578125" style="7" customWidth="1"/>
    <col min="7439" max="7439" width="10" style="7" customWidth="1"/>
    <col min="7440" max="7440" width="10.7109375" style="7" customWidth="1"/>
    <col min="7441" max="7441" width="6.7109375" style="7" customWidth="1"/>
    <col min="7442" max="7442" width="9.140625" style="7"/>
    <col min="7443" max="7443" width="9.5703125" style="7" customWidth="1"/>
    <col min="7444" max="7444" width="9" style="7" customWidth="1"/>
    <col min="7445" max="7445" width="11.140625" style="7" customWidth="1"/>
    <col min="7446" max="7446" width="11.28515625" style="7" customWidth="1"/>
    <col min="7447" max="7447" width="10.42578125" style="7" customWidth="1"/>
    <col min="7448" max="7448" width="11.85546875" style="7" customWidth="1"/>
    <col min="7449" max="7449" width="11" style="7" customWidth="1"/>
    <col min="7450" max="7450" width="7.85546875" style="7" customWidth="1"/>
    <col min="7451" max="7451" width="8" style="7" customWidth="1"/>
    <col min="7452" max="7454" width="6.7109375" style="7" customWidth="1"/>
    <col min="7455" max="7680" width="9.140625" style="7"/>
    <col min="7681" max="7681" width="6.7109375" style="7" customWidth="1"/>
    <col min="7682" max="7682" width="26" style="7" customWidth="1"/>
    <col min="7683" max="7684" width="6.7109375" style="7" customWidth="1"/>
    <col min="7685" max="7685" width="10.42578125" style="7" customWidth="1"/>
    <col min="7686" max="7686" width="9.42578125" style="7" customWidth="1"/>
    <col min="7687" max="7687" width="10.42578125" style="7" customWidth="1"/>
    <col min="7688" max="7688" width="9.42578125" style="7" bestFit="1" customWidth="1"/>
    <col min="7689" max="7689" width="9.42578125" style="7" customWidth="1"/>
    <col min="7690" max="7691" width="10.5703125" style="7" customWidth="1"/>
    <col min="7692" max="7693" width="11.28515625" style="7" customWidth="1"/>
    <col min="7694" max="7694" width="9.42578125" style="7" customWidth="1"/>
    <col min="7695" max="7695" width="10" style="7" customWidth="1"/>
    <col min="7696" max="7696" width="10.7109375" style="7" customWidth="1"/>
    <col min="7697" max="7697" width="6.7109375" style="7" customWidth="1"/>
    <col min="7698" max="7698" width="9.140625" style="7"/>
    <col min="7699" max="7699" width="9.5703125" style="7" customWidth="1"/>
    <col min="7700" max="7700" width="9" style="7" customWidth="1"/>
    <col min="7701" max="7701" width="11.140625" style="7" customWidth="1"/>
    <col min="7702" max="7702" width="11.28515625" style="7" customWidth="1"/>
    <col min="7703" max="7703" width="10.42578125" style="7" customWidth="1"/>
    <col min="7704" max="7704" width="11.85546875" style="7" customWidth="1"/>
    <col min="7705" max="7705" width="11" style="7" customWidth="1"/>
    <col min="7706" max="7706" width="7.85546875" style="7" customWidth="1"/>
    <col min="7707" max="7707" width="8" style="7" customWidth="1"/>
    <col min="7708" max="7710" width="6.7109375" style="7" customWidth="1"/>
    <col min="7711" max="7936" width="9.140625" style="7"/>
    <col min="7937" max="7937" width="6.7109375" style="7" customWidth="1"/>
    <col min="7938" max="7938" width="26" style="7" customWidth="1"/>
    <col min="7939" max="7940" width="6.7109375" style="7" customWidth="1"/>
    <col min="7941" max="7941" width="10.42578125" style="7" customWidth="1"/>
    <col min="7942" max="7942" width="9.42578125" style="7" customWidth="1"/>
    <col min="7943" max="7943" width="10.42578125" style="7" customWidth="1"/>
    <col min="7944" max="7944" width="9.42578125" style="7" bestFit="1" customWidth="1"/>
    <col min="7945" max="7945" width="9.42578125" style="7" customWidth="1"/>
    <col min="7946" max="7947" width="10.5703125" style="7" customWidth="1"/>
    <col min="7948" max="7949" width="11.28515625" style="7" customWidth="1"/>
    <col min="7950" max="7950" width="9.42578125" style="7" customWidth="1"/>
    <col min="7951" max="7951" width="10" style="7" customWidth="1"/>
    <col min="7952" max="7952" width="10.7109375" style="7" customWidth="1"/>
    <col min="7953" max="7953" width="6.7109375" style="7" customWidth="1"/>
    <col min="7954" max="7954" width="9.140625" style="7"/>
    <col min="7955" max="7955" width="9.5703125" style="7" customWidth="1"/>
    <col min="7956" max="7956" width="9" style="7" customWidth="1"/>
    <col min="7957" max="7957" width="11.140625" style="7" customWidth="1"/>
    <col min="7958" max="7958" width="11.28515625" style="7" customWidth="1"/>
    <col min="7959" max="7959" width="10.42578125" style="7" customWidth="1"/>
    <col min="7960" max="7960" width="11.85546875" style="7" customWidth="1"/>
    <col min="7961" max="7961" width="11" style="7" customWidth="1"/>
    <col min="7962" max="7962" width="7.85546875" style="7" customWidth="1"/>
    <col min="7963" max="7963" width="8" style="7" customWidth="1"/>
    <col min="7964" max="7966" width="6.7109375" style="7" customWidth="1"/>
    <col min="7967" max="8192" width="9.140625" style="7"/>
    <col min="8193" max="8193" width="6.7109375" style="7" customWidth="1"/>
    <col min="8194" max="8194" width="26" style="7" customWidth="1"/>
    <col min="8195" max="8196" width="6.7109375" style="7" customWidth="1"/>
    <col min="8197" max="8197" width="10.42578125" style="7" customWidth="1"/>
    <col min="8198" max="8198" width="9.42578125" style="7" customWidth="1"/>
    <col min="8199" max="8199" width="10.42578125" style="7" customWidth="1"/>
    <col min="8200" max="8200" width="9.42578125" style="7" bestFit="1" customWidth="1"/>
    <col min="8201" max="8201" width="9.42578125" style="7" customWidth="1"/>
    <col min="8202" max="8203" width="10.5703125" style="7" customWidth="1"/>
    <col min="8204" max="8205" width="11.28515625" style="7" customWidth="1"/>
    <col min="8206" max="8206" width="9.42578125" style="7" customWidth="1"/>
    <col min="8207" max="8207" width="10" style="7" customWidth="1"/>
    <col min="8208" max="8208" width="10.7109375" style="7" customWidth="1"/>
    <col min="8209" max="8209" width="6.7109375" style="7" customWidth="1"/>
    <col min="8210" max="8210" width="9.140625" style="7"/>
    <col min="8211" max="8211" width="9.5703125" style="7" customWidth="1"/>
    <col min="8212" max="8212" width="9" style="7" customWidth="1"/>
    <col min="8213" max="8213" width="11.140625" style="7" customWidth="1"/>
    <col min="8214" max="8214" width="11.28515625" style="7" customWidth="1"/>
    <col min="8215" max="8215" width="10.42578125" style="7" customWidth="1"/>
    <col min="8216" max="8216" width="11.85546875" style="7" customWidth="1"/>
    <col min="8217" max="8217" width="11" style="7" customWidth="1"/>
    <col min="8218" max="8218" width="7.85546875" style="7" customWidth="1"/>
    <col min="8219" max="8219" width="8" style="7" customWidth="1"/>
    <col min="8220" max="8222" width="6.7109375" style="7" customWidth="1"/>
    <col min="8223" max="8448" width="9.140625" style="7"/>
    <col min="8449" max="8449" width="6.7109375" style="7" customWidth="1"/>
    <col min="8450" max="8450" width="26" style="7" customWidth="1"/>
    <col min="8451" max="8452" width="6.7109375" style="7" customWidth="1"/>
    <col min="8453" max="8453" width="10.42578125" style="7" customWidth="1"/>
    <col min="8454" max="8454" width="9.42578125" style="7" customWidth="1"/>
    <col min="8455" max="8455" width="10.42578125" style="7" customWidth="1"/>
    <col min="8456" max="8456" width="9.42578125" style="7" bestFit="1" customWidth="1"/>
    <col min="8457" max="8457" width="9.42578125" style="7" customWidth="1"/>
    <col min="8458" max="8459" width="10.5703125" style="7" customWidth="1"/>
    <col min="8460" max="8461" width="11.28515625" style="7" customWidth="1"/>
    <col min="8462" max="8462" width="9.42578125" style="7" customWidth="1"/>
    <col min="8463" max="8463" width="10" style="7" customWidth="1"/>
    <col min="8464" max="8464" width="10.7109375" style="7" customWidth="1"/>
    <col min="8465" max="8465" width="6.7109375" style="7" customWidth="1"/>
    <col min="8466" max="8466" width="9.140625" style="7"/>
    <col min="8467" max="8467" width="9.5703125" style="7" customWidth="1"/>
    <col min="8468" max="8468" width="9" style="7" customWidth="1"/>
    <col min="8469" max="8469" width="11.140625" style="7" customWidth="1"/>
    <col min="8470" max="8470" width="11.28515625" style="7" customWidth="1"/>
    <col min="8471" max="8471" width="10.42578125" style="7" customWidth="1"/>
    <col min="8472" max="8472" width="11.85546875" style="7" customWidth="1"/>
    <col min="8473" max="8473" width="11" style="7" customWidth="1"/>
    <col min="8474" max="8474" width="7.85546875" style="7" customWidth="1"/>
    <col min="8475" max="8475" width="8" style="7" customWidth="1"/>
    <col min="8476" max="8478" width="6.7109375" style="7" customWidth="1"/>
    <col min="8479" max="8704" width="9.140625" style="7"/>
    <col min="8705" max="8705" width="6.7109375" style="7" customWidth="1"/>
    <col min="8706" max="8706" width="26" style="7" customWidth="1"/>
    <col min="8707" max="8708" width="6.7109375" style="7" customWidth="1"/>
    <col min="8709" max="8709" width="10.42578125" style="7" customWidth="1"/>
    <col min="8710" max="8710" width="9.42578125" style="7" customWidth="1"/>
    <col min="8711" max="8711" width="10.42578125" style="7" customWidth="1"/>
    <col min="8712" max="8712" width="9.42578125" style="7" bestFit="1" customWidth="1"/>
    <col min="8713" max="8713" width="9.42578125" style="7" customWidth="1"/>
    <col min="8714" max="8715" width="10.5703125" style="7" customWidth="1"/>
    <col min="8716" max="8717" width="11.28515625" style="7" customWidth="1"/>
    <col min="8718" max="8718" width="9.42578125" style="7" customWidth="1"/>
    <col min="8719" max="8719" width="10" style="7" customWidth="1"/>
    <col min="8720" max="8720" width="10.7109375" style="7" customWidth="1"/>
    <col min="8721" max="8721" width="6.7109375" style="7" customWidth="1"/>
    <col min="8722" max="8722" width="9.140625" style="7"/>
    <col min="8723" max="8723" width="9.5703125" style="7" customWidth="1"/>
    <col min="8724" max="8724" width="9" style="7" customWidth="1"/>
    <col min="8725" max="8725" width="11.140625" style="7" customWidth="1"/>
    <col min="8726" max="8726" width="11.28515625" style="7" customWidth="1"/>
    <col min="8727" max="8727" width="10.42578125" style="7" customWidth="1"/>
    <col min="8728" max="8728" width="11.85546875" style="7" customWidth="1"/>
    <col min="8729" max="8729" width="11" style="7" customWidth="1"/>
    <col min="8730" max="8730" width="7.85546875" style="7" customWidth="1"/>
    <col min="8731" max="8731" width="8" style="7" customWidth="1"/>
    <col min="8732" max="8734" width="6.7109375" style="7" customWidth="1"/>
    <col min="8735" max="8960" width="9.140625" style="7"/>
    <col min="8961" max="8961" width="6.7109375" style="7" customWidth="1"/>
    <col min="8962" max="8962" width="26" style="7" customWidth="1"/>
    <col min="8963" max="8964" width="6.7109375" style="7" customWidth="1"/>
    <col min="8965" max="8965" width="10.42578125" style="7" customWidth="1"/>
    <col min="8966" max="8966" width="9.42578125" style="7" customWidth="1"/>
    <col min="8967" max="8967" width="10.42578125" style="7" customWidth="1"/>
    <col min="8968" max="8968" width="9.42578125" style="7" bestFit="1" customWidth="1"/>
    <col min="8969" max="8969" width="9.42578125" style="7" customWidth="1"/>
    <col min="8970" max="8971" width="10.5703125" style="7" customWidth="1"/>
    <col min="8972" max="8973" width="11.28515625" style="7" customWidth="1"/>
    <col min="8974" max="8974" width="9.42578125" style="7" customWidth="1"/>
    <col min="8975" max="8975" width="10" style="7" customWidth="1"/>
    <col min="8976" max="8976" width="10.7109375" style="7" customWidth="1"/>
    <col min="8977" max="8977" width="6.7109375" style="7" customWidth="1"/>
    <col min="8978" max="8978" width="9.140625" style="7"/>
    <col min="8979" max="8979" width="9.5703125" style="7" customWidth="1"/>
    <col min="8980" max="8980" width="9" style="7" customWidth="1"/>
    <col min="8981" max="8981" width="11.140625" style="7" customWidth="1"/>
    <col min="8982" max="8982" width="11.28515625" style="7" customWidth="1"/>
    <col min="8983" max="8983" width="10.42578125" style="7" customWidth="1"/>
    <col min="8984" max="8984" width="11.85546875" style="7" customWidth="1"/>
    <col min="8985" max="8985" width="11" style="7" customWidth="1"/>
    <col min="8986" max="8986" width="7.85546875" style="7" customWidth="1"/>
    <col min="8987" max="8987" width="8" style="7" customWidth="1"/>
    <col min="8988" max="8990" width="6.7109375" style="7" customWidth="1"/>
    <col min="8991" max="9216" width="9.140625" style="7"/>
    <col min="9217" max="9217" width="6.7109375" style="7" customWidth="1"/>
    <col min="9218" max="9218" width="26" style="7" customWidth="1"/>
    <col min="9219" max="9220" width="6.7109375" style="7" customWidth="1"/>
    <col min="9221" max="9221" width="10.42578125" style="7" customWidth="1"/>
    <col min="9222" max="9222" width="9.42578125" style="7" customWidth="1"/>
    <col min="9223" max="9223" width="10.42578125" style="7" customWidth="1"/>
    <col min="9224" max="9224" width="9.42578125" style="7" bestFit="1" customWidth="1"/>
    <col min="9225" max="9225" width="9.42578125" style="7" customWidth="1"/>
    <col min="9226" max="9227" width="10.5703125" style="7" customWidth="1"/>
    <col min="9228" max="9229" width="11.28515625" style="7" customWidth="1"/>
    <col min="9230" max="9230" width="9.42578125" style="7" customWidth="1"/>
    <col min="9231" max="9231" width="10" style="7" customWidth="1"/>
    <col min="9232" max="9232" width="10.7109375" style="7" customWidth="1"/>
    <col min="9233" max="9233" width="6.7109375" style="7" customWidth="1"/>
    <col min="9234" max="9234" width="9.140625" style="7"/>
    <col min="9235" max="9235" width="9.5703125" style="7" customWidth="1"/>
    <col min="9236" max="9236" width="9" style="7" customWidth="1"/>
    <col min="9237" max="9237" width="11.140625" style="7" customWidth="1"/>
    <col min="9238" max="9238" width="11.28515625" style="7" customWidth="1"/>
    <col min="9239" max="9239" width="10.42578125" style="7" customWidth="1"/>
    <col min="9240" max="9240" width="11.85546875" style="7" customWidth="1"/>
    <col min="9241" max="9241" width="11" style="7" customWidth="1"/>
    <col min="9242" max="9242" width="7.85546875" style="7" customWidth="1"/>
    <col min="9243" max="9243" width="8" style="7" customWidth="1"/>
    <col min="9244" max="9246" width="6.7109375" style="7" customWidth="1"/>
    <col min="9247" max="9472" width="9.140625" style="7"/>
    <col min="9473" max="9473" width="6.7109375" style="7" customWidth="1"/>
    <col min="9474" max="9474" width="26" style="7" customWidth="1"/>
    <col min="9475" max="9476" width="6.7109375" style="7" customWidth="1"/>
    <col min="9477" max="9477" width="10.42578125" style="7" customWidth="1"/>
    <col min="9478" max="9478" width="9.42578125" style="7" customWidth="1"/>
    <col min="9479" max="9479" width="10.42578125" style="7" customWidth="1"/>
    <col min="9480" max="9480" width="9.42578125" style="7" bestFit="1" customWidth="1"/>
    <col min="9481" max="9481" width="9.42578125" style="7" customWidth="1"/>
    <col min="9482" max="9483" width="10.5703125" style="7" customWidth="1"/>
    <col min="9484" max="9485" width="11.28515625" style="7" customWidth="1"/>
    <col min="9486" max="9486" width="9.42578125" style="7" customWidth="1"/>
    <col min="9487" max="9487" width="10" style="7" customWidth="1"/>
    <col min="9488" max="9488" width="10.7109375" style="7" customWidth="1"/>
    <col min="9489" max="9489" width="6.7109375" style="7" customWidth="1"/>
    <col min="9490" max="9490" width="9.140625" style="7"/>
    <col min="9491" max="9491" width="9.5703125" style="7" customWidth="1"/>
    <col min="9492" max="9492" width="9" style="7" customWidth="1"/>
    <col min="9493" max="9493" width="11.140625" style="7" customWidth="1"/>
    <col min="9494" max="9494" width="11.28515625" style="7" customWidth="1"/>
    <col min="9495" max="9495" width="10.42578125" style="7" customWidth="1"/>
    <col min="9496" max="9496" width="11.85546875" style="7" customWidth="1"/>
    <col min="9497" max="9497" width="11" style="7" customWidth="1"/>
    <col min="9498" max="9498" width="7.85546875" style="7" customWidth="1"/>
    <col min="9499" max="9499" width="8" style="7" customWidth="1"/>
    <col min="9500" max="9502" width="6.7109375" style="7" customWidth="1"/>
    <col min="9503" max="9728" width="9.140625" style="7"/>
    <col min="9729" max="9729" width="6.7109375" style="7" customWidth="1"/>
    <col min="9730" max="9730" width="26" style="7" customWidth="1"/>
    <col min="9731" max="9732" width="6.7109375" style="7" customWidth="1"/>
    <col min="9733" max="9733" width="10.42578125" style="7" customWidth="1"/>
    <col min="9734" max="9734" width="9.42578125" style="7" customWidth="1"/>
    <col min="9735" max="9735" width="10.42578125" style="7" customWidth="1"/>
    <col min="9736" max="9736" width="9.42578125" style="7" bestFit="1" customWidth="1"/>
    <col min="9737" max="9737" width="9.42578125" style="7" customWidth="1"/>
    <col min="9738" max="9739" width="10.5703125" style="7" customWidth="1"/>
    <col min="9740" max="9741" width="11.28515625" style="7" customWidth="1"/>
    <col min="9742" max="9742" width="9.42578125" style="7" customWidth="1"/>
    <col min="9743" max="9743" width="10" style="7" customWidth="1"/>
    <col min="9744" max="9744" width="10.7109375" style="7" customWidth="1"/>
    <col min="9745" max="9745" width="6.7109375" style="7" customWidth="1"/>
    <col min="9746" max="9746" width="9.140625" style="7"/>
    <col min="9747" max="9747" width="9.5703125" style="7" customWidth="1"/>
    <col min="9748" max="9748" width="9" style="7" customWidth="1"/>
    <col min="9749" max="9749" width="11.140625" style="7" customWidth="1"/>
    <col min="9750" max="9750" width="11.28515625" style="7" customWidth="1"/>
    <col min="9751" max="9751" width="10.42578125" style="7" customWidth="1"/>
    <col min="9752" max="9752" width="11.85546875" style="7" customWidth="1"/>
    <col min="9753" max="9753" width="11" style="7" customWidth="1"/>
    <col min="9754" max="9754" width="7.85546875" style="7" customWidth="1"/>
    <col min="9755" max="9755" width="8" style="7" customWidth="1"/>
    <col min="9756" max="9758" width="6.7109375" style="7" customWidth="1"/>
    <col min="9759" max="9984" width="9.140625" style="7"/>
    <col min="9985" max="9985" width="6.7109375" style="7" customWidth="1"/>
    <col min="9986" max="9986" width="26" style="7" customWidth="1"/>
    <col min="9987" max="9988" width="6.7109375" style="7" customWidth="1"/>
    <col min="9989" max="9989" width="10.42578125" style="7" customWidth="1"/>
    <col min="9990" max="9990" width="9.42578125" style="7" customWidth="1"/>
    <col min="9991" max="9991" width="10.42578125" style="7" customWidth="1"/>
    <col min="9992" max="9992" width="9.42578125" style="7" bestFit="1" customWidth="1"/>
    <col min="9993" max="9993" width="9.42578125" style="7" customWidth="1"/>
    <col min="9994" max="9995" width="10.5703125" style="7" customWidth="1"/>
    <col min="9996" max="9997" width="11.28515625" style="7" customWidth="1"/>
    <col min="9998" max="9998" width="9.42578125" style="7" customWidth="1"/>
    <col min="9999" max="9999" width="10" style="7" customWidth="1"/>
    <col min="10000" max="10000" width="10.7109375" style="7" customWidth="1"/>
    <col min="10001" max="10001" width="6.7109375" style="7" customWidth="1"/>
    <col min="10002" max="10002" width="9.140625" style="7"/>
    <col min="10003" max="10003" width="9.5703125" style="7" customWidth="1"/>
    <col min="10004" max="10004" width="9" style="7" customWidth="1"/>
    <col min="10005" max="10005" width="11.140625" style="7" customWidth="1"/>
    <col min="10006" max="10006" width="11.28515625" style="7" customWidth="1"/>
    <col min="10007" max="10007" width="10.42578125" style="7" customWidth="1"/>
    <col min="10008" max="10008" width="11.85546875" style="7" customWidth="1"/>
    <col min="10009" max="10009" width="11" style="7" customWidth="1"/>
    <col min="10010" max="10010" width="7.85546875" style="7" customWidth="1"/>
    <col min="10011" max="10011" width="8" style="7" customWidth="1"/>
    <col min="10012" max="10014" width="6.7109375" style="7" customWidth="1"/>
    <col min="10015" max="10240" width="9.140625" style="7"/>
    <col min="10241" max="10241" width="6.7109375" style="7" customWidth="1"/>
    <col min="10242" max="10242" width="26" style="7" customWidth="1"/>
    <col min="10243" max="10244" width="6.7109375" style="7" customWidth="1"/>
    <col min="10245" max="10245" width="10.42578125" style="7" customWidth="1"/>
    <col min="10246" max="10246" width="9.42578125" style="7" customWidth="1"/>
    <col min="10247" max="10247" width="10.42578125" style="7" customWidth="1"/>
    <col min="10248" max="10248" width="9.42578125" style="7" bestFit="1" customWidth="1"/>
    <col min="10249" max="10249" width="9.42578125" style="7" customWidth="1"/>
    <col min="10250" max="10251" width="10.5703125" style="7" customWidth="1"/>
    <col min="10252" max="10253" width="11.28515625" style="7" customWidth="1"/>
    <col min="10254" max="10254" width="9.42578125" style="7" customWidth="1"/>
    <col min="10255" max="10255" width="10" style="7" customWidth="1"/>
    <col min="10256" max="10256" width="10.7109375" style="7" customWidth="1"/>
    <col min="10257" max="10257" width="6.7109375" style="7" customWidth="1"/>
    <col min="10258" max="10258" width="9.140625" style="7"/>
    <col min="10259" max="10259" width="9.5703125" style="7" customWidth="1"/>
    <col min="10260" max="10260" width="9" style="7" customWidth="1"/>
    <col min="10261" max="10261" width="11.140625" style="7" customWidth="1"/>
    <col min="10262" max="10262" width="11.28515625" style="7" customWidth="1"/>
    <col min="10263" max="10263" width="10.42578125" style="7" customWidth="1"/>
    <col min="10264" max="10264" width="11.85546875" style="7" customWidth="1"/>
    <col min="10265" max="10265" width="11" style="7" customWidth="1"/>
    <col min="10266" max="10266" width="7.85546875" style="7" customWidth="1"/>
    <col min="10267" max="10267" width="8" style="7" customWidth="1"/>
    <col min="10268" max="10270" width="6.7109375" style="7" customWidth="1"/>
    <col min="10271" max="10496" width="9.140625" style="7"/>
    <col min="10497" max="10497" width="6.7109375" style="7" customWidth="1"/>
    <col min="10498" max="10498" width="26" style="7" customWidth="1"/>
    <col min="10499" max="10500" width="6.7109375" style="7" customWidth="1"/>
    <col min="10501" max="10501" width="10.42578125" style="7" customWidth="1"/>
    <col min="10502" max="10502" width="9.42578125" style="7" customWidth="1"/>
    <col min="10503" max="10503" width="10.42578125" style="7" customWidth="1"/>
    <col min="10504" max="10504" width="9.42578125" style="7" bestFit="1" customWidth="1"/>
    <col min="10505" max="10505" width="9.42578125" style="7" customWidth="1"/>
    <col min="10506" max="10507" width="10.5703125" style="7" customWidth="1"/>
    <col min="10508" max="10509" width="11.28515625" style="7" customWidth="1"/>
    <col min="10510" max="10510" width="9.42578125" style="7" customWidth="1"/>
    <col min="10511" max="10511" width="10" style="7" customWidth="1"/>
    <col min="10512" max="10512" width="10.7109375" style="7" customWidth="1"/>
    <col min="10513" max="10513" width="6.7109375" style="7" customWidth="1"/>
    <col min="10514" max="10514" width="9.140625" style="7"/>
    <col min="10515" max="10515" width="9.5703125" style="7" customWidth="1"/>
    <col min="10516" max="10516" width="9" style="7" customWidth="1"/>
    <col min="10517" max="10517" width="11.140625" style="7" customWidth="1"/>
    <col min="10518" max="10518" width="11.28515625" style="7" customWidth="1"/>
    <col min="10519" max="10519" width="10.42578125" style="7" customWidth="1"/>
    <col min="10520" max="10520" width="11.85546875" style="7" customWidth="1"/>
    <col min="10521" max="10521" width="11" style="7" customWidth="1"/>
    <col min="10522" max="10522" width="7.85546875" style="7" customWidth="1"/>
    <col min="10523" max="10523" width="8" style="7" customWidth="1"/>
    <col min="10524" max="10526" width="6.7109375" style="7" customWidth="1"/>
    <col min="10527" max="10752" width="9.140625" style="7"/>
    <col min="10753" max="10753" width="6.7109375" style="7" customWidth="1"/>
    <col min="10754" max="10754" width="26" style="7" customWidth="1"/>
    <col min="10755" max="10756" width="6.7109375" style="7" customWidth="1"/>
    <col min="10757" max="10757" width="10.42578125" style="7" customWidth="1"/>
    <col min="10758" max="10758" width="9.42578125" style="7" customWidth="1"/>
    <col min="10759" max="10759" width="10.42578125" style="7" customWidth="1"/>
    <col min="10760" max="10760" width="9.42578125" style="7" bestFit="1" customWidth="1"/>
    <col min="10761" max="10761" width="9.42578125" style="7" customWidth="1"/>
    <col min="10762" max="10763" width="10.5703125" style="7" customWidth="1"/>
    <col min="10764" max="10765" width="11.28515625" style="7" customWidth="1"/>
    <col min="10766" max="10766" width="9.42578125" style="7" customWidth="1"/>
    <col min="10767" max="10767" width="10" style="7" customWidth="1"/>
    <col min="10768" max="10768" width="10.7109375" style="7" customWidth="1"/>
    <col min="10769" max="10769" width="6.7109375" style="7" customWidth="1"/>
    <col min="10770" max="10770" width="9.140625" style="7"/>
    <col min="10771" max="10771" width="9.5703125" style="7" customWidth="1"/>
    <col min="10772" max="10772" width="9" style="7" customWidth="1"/>
    <col min="10773" max="10773" width="11.140625" style="7" customWidth="1"/>
    <col min="10774" max="10774" width="11.28515625" style="7" customWidth="1"/>
    <col min="10775" max="10775" width="10.42578125" style="7" customWidth="1"/>
    <col min="10776" max="10776" width="11.85546875" style="7" customWidth="1"/>
    <col min="10777" max="10777" width="11" style="7" customWidth="1"/>
    <col min="10778" max="10778" width="7.85546875" style="7" customWidth="1"/>
    <col min="10779" max="10779" width="8" style="7" customWidth="1"/>
    <col min="10780" max="10782" width="6.7109375" style="7" customWidth="1"/>
    <col min="10783" max="11008" width="9.140625" style="7"/>
    <col min="11009" max="11009" width="6.7109375" style="7" customWidth="1"/>
    <col min="11010" max="11010" width="26" style="7" customWidth="1"/>
    <col min="11011" max="11012" width="6.7109375" style="7" customWidth="1"/>
    <col min="11013" max="11013" width="10.42578125" style="7" customWidth="1"/>
    <col min="11014" max="11014" width="9.42578125" style="7" customWidth="1"/>
    <col min="11015" max="11015" width="10.42578125" style="7" customWidth="1"/>
    <col min="11016" max="11016" width="9.42578125" style="7" bestFit="1" customWidth="1"/>
    <col min="11017" max="11017" width="9.42578125" style="7" customWidth="1"/>
    <col min="11018" max="11019" width="10.5703125" style="7" customWidth="1"/>
    <col min="11020" max="11021" width="11.28515625" style="7" customWidth="1"/>
    <col min="11022" max="11022" width="9.42578125" style="7" customWidth="1"/>
    <col min="11023" max="11023" width="10" style="7" customWidth="1"/>
    <col min="11024" max="11024" width="10.7109375" style="7" customWidth="1"/>
    <col min="11025" max="11025" width="6.7109375" style="7" customWidth="1"/>
    <col min="11026" max="11026" width="9.140625" style="7"/>
    <col min="11027" max="11027" width="9.5703125" style="7" customWidth="1"/>
    <col min="11028" max="11028" width="9" style="7" customWidth="1"/>
    <col min="11029" max="11029" width="11.140625" style="7" customWidth="1"/>
    <col min="11030" max="11030" width="11.28515625" style="7" customWidth="1"/>
    <col min="11031" max="11031" width="10.42578125" style="7" customWidth="1"/>
    <col min="11032" max="11032" width="11.85546875" style="7" customWidth="1"/>
    <col min="11033" max="11033" width="11" style="7" customWidth="1"/>
    <col min="11034" max="11034" width="7.85546875" style="7" customWidth="1"/>
    <col min="11035" max="11035" width="8" style="7" customWidth="1"/>
    <col min="11036" max="11038" width="6.7109375" style="7" customWidth="1"/>
    <col min="11039" max="11264" width="9.140625" style="7"/>
    <col min="11265" max="11265" width="6.7109375" style="7" customWidth="1"/>
    <col min="11266" max="11266" width="26" style="7" customWidth="1"/>
    <col min="11267" max="11268" width="6.7109375" style="7" customWidth="1"/>
    <col min="11269" max="11269" width="10.42578125" style="7" customWidth="1"/>
    <col min="11270" max="11270" width="9.42578125" style="7" customWidth="1"/>
    <col min="11271" max="11271" width="10.42578125" style="7" customWidth="1"/>
    <col min="11272" max="11272" width="9.42578125" style="7" bestFit="1" customWidth="1"/>
    <col min="11273" max="11273" width="9.42578125" style="7" customWidth="1"/>
    <col min="11274" max="11275" width="10.5703125" style="7" customWidth="1"/>
    <col min="11276" max="11277" width="11.28515625" style="7" customWidth="1"/>
    <col min="11278" max="11278" width="9.42578125" style="7" customWidth="1"/>
    <col min="11279" max="11279" width="10" style="7" customWidth="1"/>
    <col min="11280" max="11280" width="10.7109375" style="7" customWidth="1"/>
    <col min="11281" max="11281" width="6.7109375" style="7" customWidth="1"/>
    <col min="11282" max="11282" width="9.140625" style="7"/>
    <col min="11283" max="11283" width="9.5703125" style="7" customWidth="1"/>
    <col min="11284" max="11284" width="9" style="7" customWidth="1"/>
    <col min="11285" max="11285" width="11.140625" style="7" customWidth="1"/>
    <col min="11286" max="11286" width="11.28515625" style="7" customWidth="1"/>
    <col min="11287" max="11287" width="10.42578125" style="7" customWidth="1"/>
    <col min="11288" max="11288" width="11.85546875" style="7" customWidth="1"/>
    <col min="11289" max="11289" width="11" style="7" customWidth="1"/>
    <col min="11290" max="11290" width="7.85546875" style="7" customWidth="1"/>
    <col min="11291" max="11291" width="8" style="7" customWidth="1"/>
    <col min="11292" max="11294" width="6.7109375" style="7" customWidth="1"/>
    <col min="11295" max="11520" width="9.140625" style="7"/>
    <col min="11521" max="11521" width="6.7109375" style="7" customWidth="1"/>
    <col min="11522" max="11522" width="26" style="7" customWidth="1"/>
    <col min="11523" max="11524" width="6.7109375" style="7" customWidth="1"/>
    <col min="11525" max="11525" width="10.42578125" style="7" customWidth="1"/>
    <col min="11526" max="11526" width="9.42578125" style="7" customWidth="1"/>
    <col min="11527" max="11527" width="10.42578125" style="7" customWidth="1"/>
    <col min="11528" max="11528" width="9.42578125" style="7" bestFit="1" customWidth="1"/>
    <col min="11529" max="11529" width="9.42578125" style="7" customWidth="1"/>
    <col min="11530" max="11531" width="10.5703125" style="7" customWidth="1"/>
    <col min="11532" max="11533" width="11.28515625" style="7" customWidth="1"/>
    <col min="11534" max="11534" width="9.42578125" style="7" customWidth="1"/>
    <col min="11535" max="11535" width="10" style="7" customWidth="1"/>
    <col min="11536" max="11536" width="10.7109375" style="7" customWidth="1"/>
    <col min="11537" max="11537" width="6.7109375" style="7" customWidth="1"/>
    <col min="11538" max="11538" width="9.140625" style="7"/>
    <col min="11539" max="11539" width="9.5703125" style="7" customWidth="1"/>
    <col min="11540" max="11540" width="9" style="7" customWidth="1"/>
    <col min="11541" max="11541" width="11.140625" style="7" customWidth="1"/>
    <col min="11542" max="11542" width="11.28515625" style="7" customWidth="1"/>
    <col min="11543" max="11543" width="10.42578125" style="7" customWidth="1"/>
    <col min="11544" max="11544" width="11.85546875" style="7" customWidth="1"/>
    <col min="11545" max="11545" width="11" style="7" customWidth="1"/>
    <col min="11546" max="11546" width="7.85546875" style="7" customWidth="1"/>
    <col min="11547" max="11547" width="8" style="7" customWidth="1"/>
    <col min="11548" max="11550" width="6.7109375" style="7" customWidth="1"/>
    <col min="11551" max="11776" width="9.140625" style="7"/>
    <col min="11777" max="11777" width="6.7109375" style="7" customWidth="1"/>
    <col min="11778" max="11778" width="26" style="7" customWidth="1"/>
    <col min="11779" max="11780" width="6.7109375" style="7" customWidth="1"/>
    <col min="11781" max="11781" width="10.42578125" style="7" customWidth="1"/>
    <col min="11782" max="11782" width="9.42578125" style="7" customWidth="1"/>
    <col min="11783" max="11783" width="10.42578125" style="7" customWidth="1"/>
    <col min="11784" max="11784" width="9.42578125" style="7" bestFit="1" customWidth="1"/>
    <col min="11785" max="11785" width="9.42578125" style="7" customWidth="1"/>
    <col min="11786" max="11787" width="10.5703125" style="7" customWidth="1"/>
    <col min="11788" max="11789" width="11.28515625" style="7" customWidth="1"/>
    <col min="11790" max="11790" width="9.42578125" style="7" customWidth="1"/>
    <col min="11791" max="11791" width="10" style="7" customWidth="1"/>
    <col min="11792" max="11792" width="10.7109375" style="7" customWidth="1"/>
    <col min="11793" max="11793" width="6.7109375" style="7" customWidth="1"/>
    <col min="11794" max="11794" width="9.140625" style="7"/>
    <col min="11795" max="11795" width="9.5703125" style="7" customWidth="1"/>
    <col min="11796" max="11796" width="9" style="7" customWidth="1"/>
    <col min="11797" max="11797" width="11.140625" style="7" customWidth="1"/>
    <col min="11798" max="11798" width="11.28515625" style="7" customWidth="1"/>
    <col min="11799" max="11799" width="10.42578125" style="7" customWidth="1"/>
    <col min="11800" max="11800" width="11.85546875" style="7" customWidth="1"/>
    <col min="11801" max="11801" width="11" style="7" customWidth="1"/>
    <col min="11802" max="11802" width="7.85546875" style="7" customWidth="1"/>
    <col min="11803" max="11803" width="8" style="7" customWidth="1"/>
    <col min="11804" max="11806" width="6.7109375" style="7" customWidth="1"/>
    <col min="11807" max="12032" width="9.140625" style="7"/>
    <col min="12033" max="12033" width="6.7109375" style="7" customWidth="1"/>
    <col min="12034" max="12034" width="26" style="7" customWidth="1"/>
    <col min="12035" max="12036" width="6.7109375" style="7" customWidth="1"/>
    <col min="12037" max="12037" width="10.42578125" style="7" customWidth="1"/>
    <col min="12038" max="12038" width="9.42578125" style="7" customWidth="1"/>
    <col min="12039" max="12039" width="10.42578125" style="7" customWidth="1"/>
    <col min="12040" max="12040" width="9.42578125" style="7" bestFit="1" customWidth="1"/>
    <col min="12041" max="12041" width="9.42578125" style="7" customWidth="1"/>
    <col min="12042" max="12043" width="10.5703125" style="7" customWidth="1"/>
    <col min="12044" max="12045" width="11.28515625" style="7" customWidth="1"/>
    <col min="12046" max="12046" width="9.42578125" style="7" customWidth="1"/>
    <col min="12047" max="12047" width="10" style="7" customWidth="1"/>
    <col min="12048" max="12048" width="10.7109375" style="7" customWidth="1"/>
    <col min="12049" max="12049" width="6.7109375" style="7" customWidth="1"/>
    <col min="12050" max="12050" width="9.140625" style="7"/>
    <col min="12051" max="12051" width="9.5703125" style="7" customWidth="1"/>
    <col min="12052" max="12052" width="9" style="7" customWidth="1"/>
    <col min="12053" max="12053" width="11.140625" style="7" customWidth="1"/>
    <col min="12054" max="12054" width="11.28515625" style="7" customWidth="1"/>
    <col min="12055" max="12055" width="10.42578125" style="7" customWidth="1"/>
    <col min="12056" max="12056" width="11.85546875" style="7" customWidth="1"/>
    <col min="12057" max="12057" width="11" style="7" customWidth="1"/>
    <col min="12058" max="12058" width="7.85546875" style="7" customWidth="1"/>
    <col min="12059" max="12059" width="8" style="7" customWidth="1"/>
    <col min="12060" max="12062" width="6.7109375" style="7" customWidth="1"/>
    <col min="12063" max="12288" width="9.140625" style="7"/>
    <col min="12289" max="12289" width="6.7109375" style="7" customWidth="1"/>
    <col min="12290" max="12290" width="26" style="7" customWidth="1"/>
    <col min="12291" max="12292" width="6.7109375" style="7" customWidth="1"/>
    <col min="12293" max="12293" width="10.42578125" style="7" customWidth="1"/>
    <col min="12294" max="12294" width="9.42578125" style="7" customWidth="1"/>
    <col min="12295" max="12295" width="10.42578125" style="7" customWidth="1"/>
    <col min="12296" max="12296" width="9.42578125" style="7" bestFit="1" customWidth="1"/>
    <col min="12297" max="12297" width="9.42578125" style="7" customWidth="1"/>
    <col min="12298" max="12299" width="10.5703125" style="7" customWidth="1"/>
    <col min="12300" max="12301" width="11.28515625" style="7" customWidth="1"/>
    <col min="12302" max="12302" width="9.42578125" style="7" customWidth="1"/>
    <col min="12303" max="12303" width="10" style="7" customWidth="1"/>
    <col min="12304" max="12304" width="10.7109375" style="7" customWidth="1"/>
    <col min="12305" max="12305" width="6.7109375" style="7" customWidth="1"/>
    <col min="12306" max="12306" width="9.140625" style="7"/>
    <col min="12307" max="12307" width="9.5703125" style="7" customWidth="1"/>
    <col min="12308" max="12308" width="9" style="7" customWidth="1"/>
    <col min="12309" max="12309" width="11.140625" style="7" customWidth="1"/>
    <col min="12310" max="12310" width="11.28515625" style="7" customWidth="1"/>
    <col min="12311" max="12311" width="10.42578125" style="7" customWidth="1"/>
    <col min="12312" max="12312" width="11.85546875" style="7" customWidth="1"/>
    <col min="12313" max="12313" width="11" style="7" customWidth="1"/>
    <col min="12314" max="12314" width="7.85546875" style="7" customWidth="1"/>
    <col min="12315" max="12315" width="8" style="7" customWidth="1"/>
    <col min="12316" max="12318" width="6.7109375" style="7" customWidth="1"/>
    <col min="12319" max="12544" width="9.140625" style="7"/>
    <col min="12545" max="12545" width="6.7109375" style="7" customWidth="1"/>
    <col min="12546" max="12546" width="26" style="7" customWidth="1"/>
    <col min="12547" max="12548" width="6.7109375" style="7" customWidth="1"/>
    <col min="12549" max="12549" width="10.42578125" style="7" customWidth="1"/>
    <col min="12550" max="12550" width="9.42578125" style="7" customWidth="1"/>
    <col min="12551" max="12551" width="10.42578125" style="7" customWidth="1"/>
    <col min="12552" max="12552" width="9.42578125" style="7" bestFit="1" customWidth="1"/>
    <col min="12553" max="12553" width="9.42578125" style="7" customWidth="1"/>
    <col min="12554" max="12555" width="10.5703125" style="7" customWidth="1"/>
    <col min="12556" max="12557" width="11.28515625" style="7" customWidth="1"/>
    <col min="12558" max="12558" width="9.42578125" style="7" customWidth="1"/>
    <col min="12559" max="12559" width="10" style="7" customWidth="1"/>
    <col min="12560" max="12560" width="10.7109375" style="7" customWidth="1"/>
    <col min="12561" max="12561" width="6.7109375" style="7" customWidth="1"/>
    <col min="12562" max="12562" width="9.140625" style="7"/>
    <col min="12563" max="12563" width="9.5703125" style="7" customWidth="1"/>
    <col min="12564" max="12564" width="9" style="7" customWidth="1"/>
    <col min="12565" max="12565" width="11.140625" style="7" customWidth="1"/>
    <col min="12566" max="12566" width="11.28515625" style="7" customWidth="1"/>
    <col min="12567" max="12567" width="10.42578125" style="7" customWidth="1"/>
    <col min="12568" max="12568" width="11.85546875" style="7" customWidth="1"/>
    <col min="12569" max="12569" width="11" style="7" customWidth="1"/>
    <col min="12570" max="12570" width="7.85546875" style="7" customWidth="1"/>
    <col min="12571" max="12571" width="8" style="7" customWidth="1"/>
    <col min="12572" max="12574" width="6.7109375" style="7" customWidth="1"/>
    <col min="12575" max="12800" width="9.140625" style="7"/>
    <col min="12801" max="12801" width="6.7109375" style="7" customWidth="1"/>
    <col min="12802" max="12802" width="26" style="7" customWidth="1"/>
    <col min="12803" max="12804" width="6.7109375" style="7" customWidth="1"/>
    <col min="12805" max="12805" width="10.42578125" style="7" customWidth="1"/>
    <col min="12806" max="12806" width="9.42578125" style="7" customWidth="1"/>
    <col min="12807" max="12807" width="10.42578125" style="7" customWidth="1"/>
    <col min="12808" max="12808" width="9.42578125" style="7" bestFit="1" customWidth="1"/>
    <col min="12809" max="12809" width="9.42578125" style="7" customWidth="1"/>
    <col min="12810" max="12811" width="10.5703125" style="7" customWidth="1"/>
    <col min="12812" max="12813" width="11.28515625" style="7" customWidth="1"/>
    <col min="12814" max="12814" width="9.42578125" style="7" customWidth="1"/>
    <col min="12815" max="12815" width="10" style="7" customWidth="1"/>
    <col min="12816" max="12816" width="10.7109375" style="7" customWidth="1"/>
    <col min="12817" max="12817" width="6.7109375" style="7" customWidth="1"/>
    <col min="12818" max="12818" width="9.140625" style="7"/>
    <col min="12819" max="12819" width="9.5703125" style="7" customWidth="1"/>
    <col min="12820" max="12820" width="9" style="7" customWidth="1"/>
    <col min="12821" max="12821" width="11.140625" style="7" customWidth="1"/>
    <col min="12822" max="12822" width="11.28515625" style="7" customWidth="1"/>
    <col min="12823" max="12823" width="10.42578125" style="7" customWidth="1"/>
    <col min="12824" max="12824" width="11.85546875" style="7" customWidth="1"/>
    <col min="12825" max="12825" width="11" style="7" customWidth="1"/>
    <col min="12826" max="12826" width="7.85546875" style="7" customWidth="1"/>
    <col min="12827" max="12827" width="8" style="7" customWidth="1"/>
    <col min="12828" max="12830" width="6.7109375" style="7" customWidth="1"/>
    <col min="12831" max="13056" width="9.140625" style="7"/>
    <col min="13057" max="13057" width="6.7109375" style="7" customWidth="1"/>
    <col min="13058" max="13058" width="26" style="7" customWidth="1"/>
    <col min="13059" max="13060" width="6.7109375" style="7" customWidth="1"/>
    <col min="13061" max="13061" width="10.42578125" style="7" customWidth="1"/>
    <col min="13062" max="13062" width="9.42578125" style="7" customWidth="1"/>
    <col min="13063" max="13063" width="10.42578125" style="7" customWidth="1"/>
    <col min="13064" max="13064" width="9.42578125" style="7" bestFit="1" customWidth="1"/>
    <col min="13065" max="13065" width="9.42578125" style="7" customWidth="1"/>
    <col min="13066" max="13067" width="10.5703125" style="7" customWidth="1"/>
    <col min="13068" max="13069" width="11.28515625" style="7" customWidth="1"/>
    <col min="13070" max="13070" width="9.42578125" style="7" customWidth="1"/>
    <col min="13071" max="13071" width="10" style="7" customWidth="1"/>
    <col min="13072" max="13072" width="10.7109375" style="7" customWidth="1"/>
    <col min="13073" max="13073" width="6.7109375" style="7" customWidth="1"/>
    <col min="13074" max="13074" width="9.140625" style="7"/>
    <col min="13075" max="13075" width="9.5703125" style="7" customWidth="1"/>
    <col min="13076" max="13076" width="9" style="7" customWidth="1"/>
    <col min="13077" max="13077" width="11.140625" style="7" customWidth="1"/>
    <col min="13078" max="13078" width="11.28515625" style="7" customWidth="1"/>
    <col min="13079" max="13079" width="10.42578125" style="7" customWidth="1"/>
    <col min="13080" max="13080" width="11.85546875" style="7" customWidth="1"/>
    <col min="13081" max="13081" width="11" style="7" customWidth="1"/>
    <col min="13082" max="13082" width="7.85546875" style="7" customWidth="1"/>
    <col min="13083" max="13083" width="8" style="7" customWidth="1"/>
    <col min="13084" max="13086" width="6.7109375" style="7" customWidth="1"/>
    <col min="13087" max="13312" width="9.140625" style="7"/>
    <col min="13313" max="13313" width="6.7109375" style="7" customWidth="1"/>
    <col min="13314" max="13314" width="26" style="7" customWidth="1"/>
    <col min="13315" max="13316" width="6.7109375" style="7" customWidth="1"/>
    <col min="13317" max="13317" width="10.42578125" style="7" customWidth="1"/>
    <col min="13318" max="13318" width="9.42578125" style="7" customWidth="1"/>
    <col min="13319" max="13319" width="10.42578125" style="7" customWidth="1"/>
    <col min="13320" max="13320" width="9.42578125" style="7" bestFit="1" customWidth="1"/>
    <col min="13321" max="13321" width="9.42578125" style="7" customWidth="1"/>
    <col min="13322" max="13323" width="10.5703125" style="7" customWidth="1"/>
    <col min="13324" max="13325" width="11.28515625" style="7" customWidth="1"/>
    <col min="13326" max="13326" width="9.42578125" style="7" customWidth="1"/>
    <col min="13327" max="13327" width="10" style="7" customWidth="1"/>
    <col min="13328" max="13328" width="10.7109375" style="7" customWidth="1"/>
    <col min="13329" max="13329" width="6.7109375" style="7" customWidth="1"/>
    <col min="13330" max="13330" width="9.140625" style="7"/>
    <col min="13331" max="13331" width="9.5703125" style="7" customWidth="1"/>
    <col min="13332" max="13332" width="9" style="7" customWidth="1"/>
    <col min="13333" max="13333" width="11.140625" style="7" customWidth="1"/>
    <col min="13334" max="13334" width="11.28515625" style="7" customWidth="1"/>
    <col min="13335" max="13335" width="10.42578125" style="7" customWidth="1"/>
    <col min="13336" max="13336" width="11.85546875" style="7" customWidth="1"/>
    <col min="13337" max="13337" width="11" style="7" customWidth="1"/>
    <col min="13338" max="13338" width="7.85546875" style="7" customWidth="1"/>
    <col min="13339" max="13339" width="8" style="7" customWidth="1"/>
    <col min="13340" max="13342" width="6.7109375" style="7" customWidth="1"/>
    <col min="13343" max="13568" width="9.140625" style="7"/>
    <col min="13569" max="13569" width="6.7109375" style="7" customWidth="1"/>
    <col min="13570" max="13570" width="26" style="7" customWidth="1"/>
    <col min="13571" max="13572" width="6.7109375" style="7" customWidth="1"/>
    <col min="13573" max="13573" width="10.42578125" style="7" customWidth="1"/>
    <col min="13574" max="13574" width="9.42578125" style="7" customWidth="1"/>
    <col min="13575" max="13575" width="10.42578125" style="7" customWidth="1"/>
    <col min="13576" max="13576" width="9.42578125" style="7" bestFit="1" customWidth="1"/>
    <col min="13577" max="13577" width="9.42578125" style="7" customWidth="1"/>
    <col min="13578" max="13579" width="10.5703125" style="7" customWidth="1"/>
    <col min="13580" max="13581" width="11.28515625" style="7" customWidth="1"/>
    <col min="13582" max="13582" width="9.42578125" style="7" customWidth="1"/>
    <col min="13583" max="13583" width="10" style="7" customWidth="1"/>
    <col min="13584" max="13584" width="10.7109375" style="7" customWidth="1"/>
    <col min="13585" max="13585" width="6.7109375" style="7" customWidth="1"/>
    <col min="13586" max="13586" width="9.140625" style="7"/>
    <col min="13587" max="13587" width="9.5703125" style="7" customWidth="1"/>
    <col min="13588" max="13588" width="9" style="7" customWidth="1"/>
    <col min="13589" max="13589" width="11.140625" style="7" customWidth="1"/>
    <col min="13590" max="13590" width="11.28515625" style="7" customWidth="1"/>
    <col min="13591" max="13591" width="10.42578125" style="7" customWidth="1"/>
    <col min="13592" max="13592" width="11.85546875" style="7" customWidth="1"/>
    <col min="13593" max="13593" width="11" style="7" customWidth="1"/>
    <col min="13594" max="13594" width="7.85546875" style="7" customWidth="1"/>
    <col min="13595" max="13595" width="8" style="7" customWidth="1"/>
    <col min="13596" max="13598" width="6.7109375" style="7" customWidth="1"/>
    <col min="13599" max="13824" width="9.140625" style="7"/>
    <col min="13825" max="13825" width="6.7109375" style="7" customWidth="1"/>
    <col min="13826" max="13826" width="26" style="7" customWidth="1"/>
    <col min="13827" max="13828" width="6.7109375" style="7" customWidth="1"/>
    <col min="13829" max="13829" width="10.42578125" style="7" customWidth="1"/>
    <col min="13830" max="13830" width="9.42578125" style="7" customWidth="1"/>
    <col min="13831" max="13831" width="10.42578125" style="7" customWidth="1"/>
    <col min="13832" max="13832" width="9.42578125" style="7" bestFit="1" customWidth="1"/>
    <col min="13833" max="13833" width="9.42578125" style="7" customWidth="1"/>
    <col min="13834" max="13835" width="10.5703125" style="7" customWidth="1"/>
    <col min="13836" max="13837" width="11.28515625" style="7" customWidth="1"/>
    <col min="13838" max="13838" width="9.42578125" style="7" customWidth="1"/>
    <col min="13839" max="13839" width="10" style="7" customWidth="1"/>
    <col min="13840" max="13840" width="10.7109375" style="7" customWidth="1"/>
    <col min="13841" max="13841" width="6.7109375" style="7" customWidth="1"/>
    <col min="13842" max="13842" width="9.140625" style="7"/>
    <col min="13843" max="13843" width="9.5703125" style="7" customWidth="1"/>
    <col min="13844" max="13844" width="9" style="7" customWidth="1"/>
    <col min="13845" max="13845" width="11.140625" style="7" customWidth="1"/>
    <col min="13846" max="13846" width="11.28515625" style="7" customWidth="1"/>
    <col min="13847" max="13847" width="10.42578125" style="7" customWidth="1"/>
    <col min="13848" max="13848" width="11.85546875" style="7" customWidth="1"/>
    <col min="13849" max="13849" width="11" style="7" customWidth="1"/>
    <col min="13850" max="13850" width="7.85546875" style="7" customWidth="1"/>
    <col min="13851" max="13851" width="8" style="7" customWidth="1"/>
    <col min="13852" max="13854" width="6.7109375" style="7" customWidth="1"/>
    <col min="13855" max="14080" width="9.140625" style="7"/>
    <col min="14081" max="14081" width="6.7109375" style="7" customWidth="1"/>
    <col min="14082" max="14082" width="26" style="7" customWidth="1"/>
    <col min="14083" max="14084" width="6.7109375" style="7" customWidth="1"/>
    <col min="14085" max="14085" width="10.42578125" style="7" customWidth="1"/>
    <col min="14086" max="14086" width="9.42578125" style="7" customWidth="1"/>
    <col min="14087" max="14087" width="10.42578125" style="7" customWidth="1"/>
    <col min="14088" max="14088" width="9.42578125" style="7" bestFit="1" customWidth="1"/>
    <col min="14089" max="14089" width="9.42578125" style="7" customWidth="1"/>
    <col min="14090" max="14091" width="10.5703125" style="7" customWidth="1"/>
    <col min="14092" max="14093" width="11.28515625" style="7" customWidth="1"/>
    <col min="14094" max="14094" width="9.42578125" style="7" customWidth="1"/>
    <col min="14095" max="14095" width="10" style="7" customWidth="1"/>
    <col min="14096" max="14096" width="10.7109375" style="7" customWidth="1"/>
    <col min="14097" max="14097" width="6.7109375" style="7" customWidth="1"/>
    <col min="14098" max="14098" width="9.140625" style="7"/>
    <col min="14099" max="14099" width="9.5703125" style="7" customWidth="1"/>
    <col min="14100" max="14100" width="9" style="7" customWidth="1"/>
    <col min="14101" max="14101" width="11.140625" style="7" customWidth="1"/>
    <col min="14102" max="14102" width="11.28515625" style="7" customWidth="1"/>
    <col min="14103" max="14103" width="10.42578125" style="7" customWidth="1"/>
    <col min="14104" max="14104" width="11.85546875" style="7" customWidth="1"/>
    <col min="14105" max="14105" width="11" style="7" customWidth="1"/>
    <col min="14106" max="14106" width="7.85546875" style="7" customWidth="1"/>
    <col min="14107" max="14107" width="8" style="7" customWidth="1"/>
    <col min="14108" max="14110" width="6.7109375" style="7" customWidth="1"/>
    <col min="14111" max="14336" width="9.140625" style="7"/>
    <col min="14337" max="14337" width="6.7109375" style="7" customWidth="1"/>
    <col min="14338" max="14338" width="26" style="7" customWidth="1"/>
    <col min="14339" max="14340" width="6.7109375" style="7" customWidth="1"/>
    <col min="14341" max="14341" width="10.42578125" style="7" customWidth="1"/>
    <col min="14342" max="14342" width="9.42578125" style="7" customWidth="1"/>
    <col min="14343" max="14343" width="10.42578125" style="7" customWidth="1"/>
    <col min="14344" max="14344" width="9.42578125" style="7" bestFit="1" customWidth="1"/>
    <col min="14345" max="14345" width="9.42578125" style="7" customWidth="1"/>
    <col min="14346" max="14347" width="10.5703125" style="7" customWidth="1"/>
    <col min="14348" max="14349" width="11.28515625" style="7" customWidth="1"/>
    <col min="14350" max="14350" width="9.42578125" style="7" customWidth="1"/>
    <col min="14351" max="14351" width="10" style="7" customWidth="1"/>
    <col min="14352" max="14352" width="10.7109375" style="7" customWidth="1"/>
    <col min="14353" max="14353" width="6.7109375" style="7" customWidth="1"/>
    <col min="14354" max="14354" width="9.140625" style="7"/>
    <col min="14355" max="14355" width="9.5703125" style="7" customWidth="1"/>
    <col min="14356" max="14356" width="9" style="7" customWidth="1"/>
    <col min="14357" max="14357" width="11.140625" style="7" customWidth="1"/>
    <col min="14358" max="14358" width="11.28515625" style="7" customWidth="1"/>
    <col min="14359" max="14359" width="10.42578125" style="7" customWidth="1"/>
    <col min="14360" max="14360" width="11.85546875" style="7" customWidth="1"/>
    <col min="14361" max="14361" width="11" style="7" customWidth="1"/>
    <col min="14362" max="14362" width="7.85546875" style="7" customWidth="1"/>
    <col min="14363" max="14363" width="8" style="7" customWidth="1"/>
    <col min="14364" max="14366" width="6.7109375" style="7" customWidth="1"/>
    <col min="14367" max="14592" width="9.140625" style="7"/>
    <col min="14593" max="14593" width="6.7109375" style="7" customWidth="1"/>
    <col min="14594" max="14594" width="26" style="7" customWidth="1"/>
    <col min="14595" max="14596" width="6.7109375" style="7" customWidth="1"/>
    <col min="14597" max="14597" width="10.42578125" style="7" customWidth="1"/>
    <col min="14598" max="14598" width="9.42578125" style="7" customWidth="1"/>
    <col min="14599" max="14599" width="10.42578125" style="7" customWidth="1"/>
    <col min="14600" max="14600" width="9.42578125" style="7" bestFit="1" customWidth="1"/>
    <col min="14601" max="14601" width="9.42578125" style="7" customWidth="1"/>
    <col min="14602" max="14603" width="10.5703125" style="7" customWidth="1"/>
    <col min="14604" max="14605" width="11.28515625" style="7" customWidth="1"/>
    <col min="14606" max="14606" width="9.42578125" style="7" customWidth="1"/>
    <col min="14607" max="14607" width="10" style="7" customWidth="1"/>
    <col min="14608" max="14608" width="10.7109375" style="7" customWidth="1"/>
    <col min="14609" max="14609" width="6.7109375" style="7" customWidth="1"/>
    <col min="14610" max="14610" width="9.140625" style="7"/>
    <col min="14611" max="14611" width="9.5703125" style="7" customWidth="1"/>
    <col min="14612" max="14612" width="9" style="7" customWidth="1"/>
    <col min="14613" max="14613" width="11.140625" style="7" customWidth="1"/>
    <col min="14614" max="14614" width="11.28515625" style="7" customWidth="1"/>
    <col min="14615" max="14615" width="10.42578125" style="7" customWidth="1"/>
    <col min="14616" max="14616" width="11.85546875" style="7" customWidth="1"/>
    <col min="14617" max="14617" width="11" style="7" customWidth="1"/>
    <col min="14618" max="14618" width="7.85546875" style="7" customWidth="1"/>
    <col min="14619" max="14619" width="8" style="7" customWidth="1"/>
    <col min="14620" max="14622" width="6.7109375" style="7" customWidth="1"/>
    <col min="14623" max="14848" width="9.140625" style="7"/>
    <col min="14849" max="14849" width="6.7109375" style="7" customWidth="1"/>
    <col min="14850" max="14850" width="26" style="7" customWidth="1"/>
    <col min="14851" max="14852" width="6.7109375" style="7" customWidth="1"/>
    <col min="14853" max="14853" width="10.42578125" style="7" customWidth="1"/>
    <col min="14854" max="14854" width="9.42578125" style="7" customWidth="1"/>
    <col min="14855" max="14855" width="10.42578125" style="7" customWidth="1"/>
    <col min="14856" max="14856" width="9.42578125" style="7" bestFit="1" customWidth="1"/>
    <col min="14857" max="14857" width="9.42578125" style="7" customWidth="1"/>
    <col min="14858" max="14859" width="10.5703125" style="7" customWidth="1"/>
    <col min="14860" max="14861" width="11.28515625" style="7" customWidth="1"/>
    <col min="14862" max="14862" width="9.42578125" style="7" customWidth="1"/>
    <col min="14863" max="14863" width="10" style="7" customWidth="1"/>
    <col min="14864" max="14864" width="10.7109375" style="7" customWidth="1"/>
    <col min="14865" max="14865" width="6.7109375" style="7" customWidth="1"/>
    <col min="14866" max="14866" width="9.140625" style="7"/>
    <col min="14867" max="14867" width="9.5703125" style="7" customWidth="1"/>
    <col min="14868" max="14868" width="9" style="7" customWidth="1"/>
    <col min="14869" max="14869" width="11.140625" style="7" customWidth="1"/>
    <col min="14870" max="14870" width="11.28515625" style="7" customWidth="1"/>
    <col min="14871" max="14871" width="10.42578125" style="7" customWidth="1"/>
    <col min="14872" max="14872" width="11.85546875" style="7" customWidth="1"/>
    <col min="14873" max="14873" width="11" style="7" customWidth="1"/>
    <col min="14874" max="14874" width="7.85546875" style="7" customWidth="1"/>
    <col min="14875" max="14875" width="8" style="7" customWidth="1"/>
    <col min="14876" max="14878" width="6.7109375" style="7" customWidth="1"/>
    <col min="14879" max="15104" width="9.140625" style="7"/>
    <col min="15105" max="15105" width="6.7109375" style="7" customWidth="1"/>
    <col min="15106" max="15106" width="26" style="7" customWidth="1"/>
    <col min="15107" max="15108" width="6.7109375" style="7" customWidth="1"/>
    <col min="15109" max="15109" width="10.42578125" style="7" customWidth="1"/>
    <col min="15110" max="15110" width="9.42578125" style="7" customWidth="1"/>
    <col min="15111" max="15111" width="10.42578125" style="7" customWidth="1"/>
    <col min="15112" max="15112" width="9.42578125" style="7" bestFit="1" customWidth="1"/>
    <col min="15113" max="15113" width="9.42578125" style="7" customWidth="1"/>
    <col min="15114" max="15115" width="10.5703125" style="7" customWidth="1"/>
    <col min="15116" max="15117" width="11.28515625" style="7" customWidth="1"/>
    <col min="15118" max="15118" width="9.42578125" style="7" customWidth="1"/>
    <col min="15119" max="15119" width="10" style="7" customWidth="1"/>
    <col min="15120" max="15120" width="10.7109375" style="7" customWidth="1"/>
    <col min="15121" max="15121" width="6.7109375" style="7" customWidth="1"/>
    <col min="15122" max="15122" width="9.140625" style="7"/>
    <col min="15123" max="15123" width="9.5703125" style="7" customWidth="1"/>
    <col min="15124" max="15124" width="9" style="7" customWidth="1"/>
    <col min="15125" max="15125" width="11.140625" style="7" customWidth="1"/>
    <col min="15126" max="15126" width="11.28515625" style="7" customWidth="1"/>
    <col min="15127" max="15127" width="10.42578125" style="7" customWidth="1"/>
    <col min="15128" max="15128" width="11.85546875" style="7" customWidth="1"/>
    <col min="15129" max="15129" width="11" style="7" customWidth="1"/>
    <col min="15130" max="15130" width="7.85546875" style="7" customWidth="1"/>
    <col min="15131" max="15131" width="8" style="7" customWidth="1"/>
    <col min="15132" max="15134" width="6.7109375" style="7" customWidth="1"/>
    <col min="15135" max="15360" width="9.140625" style="7"/>
    <col min="15361" max="15361" width="6.7109375" style="7" customWidth="1"/>
    <col min="15362" max="15362" width="26" style="7" customWidth="1"/>
    <col min="15363" max="15364" width="6.7109375" style="7" customWidth="1"/>
    <col min="15365" max="15365" width="10.42578125" style="7" customWidth="1"/>
    <col min="15366" max="15366" width="9.42578125" style="7" customWidth="1"/>
    <col min="15367" max="15367" width="10.42578125" style="7" customWidth="1"/>
    <col min="15368" max="15368" width="9.42578125" style="7" bestFit="1" customWidth="1"/>
    <col min="15369" max="15369" width="9.42578125" style="7" customWidth="1"/>
    <col min="15370" max="15371" width="10.5703125" style="7" customWidth="1"/>
    <col min="15372" max="15373" width="11.28515625" style="7" customWidth="1"/>
    <col min="15374" max="15374" width="9.42578125" style="7" customWidth="1"/>
    <col min="15375" max="15375" width="10" style="7" customWidth="1"/>
    <col min="15376" max="15376" width="10.7109375" style="7" customWidth="1"/>
    <col min="15377" max="15377" width="6.7109375" style="7" customWidth="1"/>
    <col min="15378" max="15378" width="9.140625" style="7"/>
    <col min="15379" max="15379" width="9.5703125" style="7" customWidth="1"/>
    <col min="15380" max="15380" width="9" style="7" customWidth="1"/>
    <col min="15381" max="15381" width="11.140625" style="7" customWidth="1"/>
    <col min="15382" max="15382" width="11.28515625" style="7" customWidth="1"/>
    <col min="15383" max="15383" width="10.42578125" style="7" customWidth="1"/>
    <col min="15384" max="15384" width="11.85546875" style="7" customWidth="1"/>
    <col min="15385" max="15385" width="11" style="7" customWidth="1"/>
    <col min="15386" max="15386" width="7.85546875" style="7" customWidth="1"/>
    <col min="15387" max="15387" width="8" style="7" customWidth="1"/>
    <col min="15388" max="15390" width="6.7109375" style="7" customWidth="1"/>
    <col min="15391" max="15616" width="9.140625" style="7"/>
    <col min="15617" max="15617" width="6.7109375" style="7" customWidth="1"/>
    <col min="15618" max="15618" width="26" style="7" customWidth="1"/>
    <col min="15619" max="15620" width="6.7109375" style="7" customWidth="1"/>
    <col min="15621" max="15621" width="10.42578125" style="7" customWidth="1"/>
    <col min="15622" max="15622" width="9.42578125" style="7" customWidth="1"/>
    <col min="15623" max="15623" width="10.42578125" style="7" customWidth="1"/>
    <col min="15624" max="15624" width="9.42578125" style="7" bestFit="1" customWidth="1"/>
    <col min="15625" max="15625" width="9.42578125" style="7" customWidth="1"/>
    <col min="15626" max="15627" width="10.5703125" style="7" customWidth="1"/>
    <col min="15628" max="15629" width="11.28515625" style="7" customWidth="1"/>
    <col min="15630" max="15630" width="9.42578125" style="7" customWidth="1"/>
    <col min="15631" max="15631" width="10" style="7" customWidth="1"/>
    <col min="15632" max="15632" width="10.7109375" style="7" customWidth="1"/>
    <col min="15633" max="15633" width="6.7109375" style="7" customWidth="1"/>
    <col min="15634" max="15634" width="9.140625" style="7"/>
    <col min="15635" max="15635" width="9.5703125" style="7" customWidth="1"/>
    <col min="15636" max="15636" width="9" style="7" customWidth="1"/>
    <col min="15637" max="15637" width="11.140625" style="7" customWidth="1"/>
    <col min="15638" max="15638" width="11.28515625" style="7" customWidth="1"/>
    <col min="15639" max="15639" width="10.42578125" style="7" customWidth="1"/>
    <col min="15640" max="15640" width="11.85546875" style="7" customWidth="1"/>
    <col min="15641" max="15641" width="11" style="7" customWidth="1"/>
    <col min="15642" max="15642" width="7.85546875" style="7" customWidth="1"/>
    <col min="15643" max="15643" width="8" style="7" customWidth="1"/>
    <col min="15644" max="15646" width="6.7109375" style="7" customWidth="1"/>
    <col min="15647" max="15872" width="9.140625" style="7"/>
    <col min="15873" max="15873" width="6.7109375" style="7" customWidth="1"/>
    <col min="15874" max="15874" width="26" style="7" customWidth="1"/>
    <col min="15875" max="15876" width="6.7109375" style="7" customWidth="1"/>
    <col min="15877" max="15877" width="10.42578125" style="7" customWidth="1"/>
    <col min="15878" max="15878" width="9.42578125" style="7" customWidth="1"/>
    <col min="15879" max="15879" width="10.42578125" style="7" customWidth="1"/>
    <col min="15880" max="15880" width="9.42578125" style="7" bestFit="1" customWidth="1"/>
    <col min="15881" max="15881" width="9.42578125" style="7" customWidth="1"/>
    <col min="15882" max="15883" width="10.5703125" style="7" customWidth="1"/>
    <col min="15884" max="15885" width="11.28515625" style="7" customWidth="1"/>
    <col min="15886" max="15886" width="9.42578125" style="7" customWidth="1"/>
    <col min="15887" max="15887" width="10" style="7" customWidth="1"/>
    <col min="15888" max="15888" width="10.7109375" style="7" customWidth="1"/>
    <col min="15889" max="15889" width="6.7109375" style="7" customWidth="1"/>
    <col min="15890" max="15890" width="9.140625" style="7"/>
    <col min="15891" max="15891" width="9.5703125" style="7" customWidth="1"/>
    <col min="15892" max="15892" width="9" style="7" customWidth="1"/>
    <col min="15893" max="15893" width="11.140625" style="7" customWidth="1"/>
    <col min="15894" max="15894" width="11.28515625" style="7" customWidth="1"/>
    <col min="15895" max="15895" width="10.42578125" style="7" customWidth="1"/>
    <col min="15896" max="15896" width="11.85546875" style="7" customWidth="1"/>
    <col min="15897" max="15897" width="11" style="7" customWidth="1"/>
    <col min="15898" max="15898" width="7.85546875" style="7" customWidth="1"/>
    <col min="15899" max="15899" width="8" style="7" customWidth="1"/>
    <col min="15900" max="15902" width="6.7109375" style="7" customWidth="1"/>
    <col min="15903" max="16128" width="9.140625" style="7"/>
    <col min="16129" max="16129" width="6.7109375" style="7" customWidth="1"/>
    <col min="16130" max="16130" width="26" style="7" customWidth="1"/>
    <col min="16131" max="16132" width="6.7109375" style="7" customWidth="1"/>
    <col min="16133" max="16133" width="10.42578125" style="7" customWidth="1"/>
    <col min="16134" max="16134" width="9.42578125" style="7" customWidth="1"/>
    <col min="16135" max="16135" width="10.42578125" style="7" customWidth="1"/>
    <col min="16136" max="16136" width="9.42578125" style="7" bestFit="1" customWidth="1"/>
    <col min="16137" max="16137" width="9.42578125" style="7" customWidth="1"/>
    <col min="16138" max="16139" width="10.5703125" style="7" customWidth="1"/>
    <col min="16140" max="16141" width="11.28515625" style="7" customWidth="1"/>
    <col min="16142" max="16142" width="9.42578125" style="7" customWidth="1"/>
    <col min="16143" max="16143" width="10" style="7" customWidth="1"/>
    <col min="16144" max="16144" width="10.7109375" style="7" customWidth="1"/>
    <col min="16145" max="16145" width="6.7109375" style="7" customWidth="1"/>
    <col min="16146" max="16146" width="9.140625" style="7"/>
    <col min="16147" max="16147" width="9.5703125" style="7" customWidth="1"/>
    <col min="16148" max="16148" width="9" style="7" customWidth="1"/>
    <col min="16149" max="16149" width="11.140625" style="7" customWidth="1"/>
    <col min="16150" max="16150" width="11.28515625" style="7" customWidth="1"/>
    <col min="16151" max="16151" width="10.42578125" style="7" customWidth="1"/>
    <col min="16152" max="16152" width="11.85546875" style="7" customWidth="1"/>
    <col min="16153" max="16153" width="11" style="7" customWidth="1"/>
    <col min="16154" max="16154" width="7.85546875" style="7" customWidth="1"/>
    <col min="16155" max="16155" width="8" style="7" customWidth="1"/>
    <col min="16156" max="16158" width="6.7109375" style="7" customWidth="1"/>
    <col min="16159" max="16384" width="9.140625" style="7"/>
  </cols>
  <sheetData>
    <row r="1" spans="1:29" s="1" customFormat="1" ht="38.25" customHeight="1" x14ac:dyDescent="0.25">
      <c r="A1" s="101" t="s">
        <v>114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3"/>
    </row>
    <row r="2" spans="1:29" s="5" customFormat="1" ht="25.5" customHeight="1" x14ac:dyDescent="0.25">
      <c r="A2" s="104" t="s">
        <v>0</v>
      </c>
      <c r="B2" s="105" t="s">
        <v>1</v>
      </c>
      <c r="C2" s="105" t="s">
        <v>2</v>
      </c>
      <c r="D2" s="106" t="s">
        <v>3</v>
      </c>
      <c r="E2" s="105" t="s">
        <v>4</v>
      </c>
      <c r="F2" s="105"/>
      <c r="G2" s="105"/>
      <c r="H2" s="104" t="s">
        <v>5</v>
      </c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4">
        <v>10</v>
      </c>
      <c r="AA2" s="4"/>
    </row>
    <row r="3" spans="1:29" s="6" customFormat="1" ht="38.25" customHeight="1" x14ac:dyDescent="0.25">
      <c r="A3" s="104"/>
      <c r="B3" s="105"/>
      <c r="C3" s="105"/>
      <c r="D3" s="106"/>
      <c r="E3" s="105"/>
      <c r="F3" s="105"/>
      <c r="G3" s="105"/>
      <c r="H3" s="105" t="s">
        <v>6</v>
      </c>
      <c r="I3" s="105"/>
      <c r="J3" s="105"/>
      <c r="K3" s="105" t="s">
        <v>7</v>
      </c>
      <c r="L3" s="105"/>
      <c r="M3" s="105"/>
      <c r="N3" s="105" t="s">
        <v>8</v>
      </c>
      <c r="O3" s="105"/>
      <c r="P3" s="105"/>
      <c r="Q3" s="105" t="s">
        <v>9</v>
      </c>
      <c r="R3" s="105"/>
      <c r="S3" s="105"/>
      <c r="T3" s="105" t="s">
        <v>10</v>
      </c>
      <c r="U3" s="105"/>
      <c r="V3" s="105"/>
      <c r="W3" s="105" t="s">
        <v>11</v>
      </c>
      <c r="X3" s="105"/>
      <c r="Y3" s="105"/>
      <c r="Z3" s="2"/>
      <c r="AA3" s="2"/>
    </row>
    <row r="4" spans="1:29" s="6" customFormat="1" ht="37.5" customHeight="1" x14ac:dyDescent="0.25">
      <c r="A4" s="104"/>
      <c r="B4" s="105"/>
      <c r="C4" s="105"/>
      <c r="D4" s="106"/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18</v>
      </c>
      <c r="L4" s="3" t="s">
        <v>19</v>
      </c>
      <c r="M4" s="3" t="s">
        <v>20</v>
      </c>
      <c r="N4" s="3" t="s">
        <v>21</v>
      </c>
      <c r="O4" s="3" t="s">
        <v>22</v>
      </c>
      <c r="P4" s="3" t="s">
        <v>23</v>
      </c>
      <c r="Q4" s="3" t="s">
        <v>24</v>
      </c>
      <c r="R4" s="3" t="s">
        <v>25</v>
      </c>
      <c r="S4" s="3" t="s">
        <v>26</v>
      </c>
      <c r="T4" s="3" t="s">
        <v>27</v>
      </c>
      <c r="U4" s="3" t="s">
        <v>28</v>
      </c>
      <c r="V4" s="3" t="s">
        <v>29</v>
      </c>
      <c r="W4" s="3" t="s">
        <v>30</v>
      </c>
      <c r="X4" s="3" t="s">
        <v>31</v>
      </c>
      <c r="Y4" s="3" t="s">
        <v>32</v>
      </c>
      <c r="Z4" s="3" t="s">
        <v>33</v>
      </c>
      <c r="AA4" s="2" t="s">
        <v>34</v>
      </c>
    </row>
    <row r="5" spans="1:29" ht="12.75" x14ac:dyDescent="0.25">
      <c r="A5" s="4">
        <v>1</v>
      </c>
      <c r="B5" s="72" t="s">
        <v>35</v>
      </c>
      <c r="C5" s="73">
        <v>1260</v>
      </c>
      <c r="D5" s="74">
        <v>0.36220000000000002</v>
      </c>
      <c r="E5" s="75">
        <v>146.4</v>
      </c>
      <c r="F5" s="75">
        <v>188.48590964999997</v>
      </c>
      <c r="G5" s="75">
        <f>F5-E5</f>
        <v>42.085909649999962</v>
      </c>
      <c r="H5" s="75">
        <v>239.375</v>
      </c>
      <c r="I5" s="75">
        <v>201.13775485166667</v>
      </c>
      <c r="J5" s="75">
        <f>I5-H5</f>
        <v>-38.237245148333329</v>
      </c>
      <c r="K5" s="75">
        <v>619.27200000000005</v>
      </c>
      <c r="L5" s="75">
        <v>795.84022836884753</v>
      </c>
      <c r="M5" s="75">
        <f>L5-K5</f>
        <v>176.56822836884749</v>
      </c>
      <c r="N5" s="75"/>
      <c r="O5" s="75">
        <v>0</v>
      </c>
      <c r="P5" s="75">
        <f>O5-N5</f>
        <v>0</v>
      </c>
      <c r="Q5" s="75"/>
      <c r="R5" s="75">
        <v>0</v>
      </c>
      <c r="S5" s="75">
        <f>R5-Q5</f>
        <v>0</v>
      </c>
      <c r="T5" s="75"/>
      <c r="U5" s="75">
        <v>0</v>
      </c>
      <c r="V5" s="75">
        <f>U5-T5</f>
        <v>0</v>
      </c>
      <c r="W5" s="75">
        <f>T5+Q5+N5+K5+H5</f>
        <v>858.64700000000005</v>
      </c>
      <c r="X5" s="75">
        <f>U5+R5+O5+L5+I5</f>
        <v>996.97798322051426</v>
      </c>
      <c r="Y5" s="75">
        <f>X5-W5</f>
        <v>138.33098322051421</v>
      </c>
      <c r="Z5" s="76">
        <f t="shared" ref="Z5:AA50" si="0">IFERROR(W5/E5,0)</f>
        <v>5.8650751366120222</v>
      </c>
      <c r="AA5" s="76">
        <f t="shared" si="0"/>
        <v>5.2894032507353232</v>
      </c>
      <c r="AC5" s="8"/>
    </row>
    <row r="6" spans="1:29" ht="12.75" x14ac:dyDescent="0.25">
      <c r="A6" s="4">
        <f>A5+1</f>
        <v>2</v>
      </c>
      <c r="B6" s="72" t="s">
        <v>36</v>
      </c>
      <c r="C6" s="73">
        <v>500</v>
      </c>
      <c r="D6" s="74">
        <v>0.36220000000000002</v>
      </c>
      <c r="E6" s="75">
        <v>95.22</v>
      </c>
      <c r="F6" s="75">
        <v>76.926622649999985</v>
      </c>
      <c r="G6" s="75">
        <f t="shared" ref="G6:G75" si="1">F6-E6</f>
        <v>-18.293377350000014</v>
      </c>
      <c r="H6" s="75">
        <v>86.4</v>
      </c>
      <c r="I6" s="75">
        <v>84.503741666666656</v>
      </c>
      <c r="J6" s="75">
        <f t="shared" ref="J6:J75" si="2">I6-H6</f>
        <v>-1.8962583333333498</v>
      </c>
      <c r="K6" s="75">
        <v>375.16679999999997</v>
      </c>
      <c r="L6" s="75">
        <v>302.4739709406557</v>
      </c>
      <c r="M6" s="75">
        <f t="shared" ref="M6:M75" si="3">L6-K6</f>
        <v>-72.692829059344263</v>
      </c>
      <c r="N6" s="75"/>
      <c r="O6" s="75">
        <v>0</v>
      </c>
      <c r="P6" s="75">
        <f t="shared" ref="P6:P75" si="4">O6-N6</f>
        <v>0</v>
      </c>
      <c r="Q6" s="75"/>
      <c r="R6" s="75">
        <v>0</v>
      </c>
      <c r="S6" s="75">
        <f t="shared" ref="S6:S75" si="5">R6-Q6</f>
        <v>0</v>
      </c>
      <c r="T6" s="75"/>
      <c r="U6" s="75">
        <v>0</v>
      </c>
      <c r="V6" s="75">
        <f t="shared" ref="V6:V75" si="6">U6-T6</f>
        <v>0</v>
      </c>
      <c r="W6" s="75">
        <f t="shared" ref="W6:X75" si="7">T6+Q6+N6+K6+H6</f>
        <v>461.56679999999994</v>
      </c>
      <c r="X6" s="75">
        <f t="shared" si="7"/>
        <v>386.97771260732236</v>
      </c>
      <c r="Y6" s="75">
        <f t="shared" ref="Y6:Y75" si="8">X6-W6</f>
        <v>-74.589087392677584</v>
      </c>
      <c r="Z6" s="76">
        <f t="shared" si="0"/>
        <v>4.847372400756143</v>
      </c>
      <c r="AA6" s="76">
        <f t="shared" si="0"/>
        <v>5.0304783867607172</v>
      </c>
      <c r="AC6" s="8"/>
    </row>
    <row r="7" spans="1:29" ht="12.75" x14ac:dyDescent="0.25">
      <c r="A7" s="4">
        <f t="shared" ref="A7:A67" si="9">A6+1</f>
        <v>3</v>
      </c>
      <c r="B7" s="72" t="s">
        <v>37</v>
      </c>
      <c r="C7" s="73">
        <v>800</v>
      </c>
      <c r="D7" s="74">
        <v>0.36220000000000002</v>
      </c>
      <c r="E7" s="75">
        <v>156.86000000000001</v>
      </c>
      <c r="F7" s="75">
        <v>144.16391356149998</v>
      </c>
      <c r="G7" s="75">
        <f t="shared" si="1"/>
        <v>-12.696086438500032</v>
      </c>
      <c r="H7" s="75">
        <v>324.79166666666663</v>
      </c>
      <c r="I7" s="75">
        <v>332.76800194829997</v>
      </c>
      <c r="J7" s="75">
        <f t="shared" si="2"/>
        <v>7.9763352816333395</v>
      </c>
      <c r="K7" s="75">
        <v>523.91240000000005</v>
      </c>
      <c r="L7" s="75">
        <v>465.23315987002354</v>
      </c>
      <c r="M7" s="75">
        <f t="shared" si="3"/>
        <v>-58.679240129976506</v>
      </c>
      <c r="N7" s="75"/>
      <c r="O7" s="75">
        <v>0</v>
      </c>
      <c r="P7" s="75">
        <f t="shared" si="4"/>
        <v>0</v>
      </c>
      <c r="Q7" s="75"/>
      <c r="R7" s="75">
        <v>0</v>
      </c>
      <c r="S7" s="75">
        <f t="shared" si="5"/>
        <v>0</v>
      </c>
      <c r="T7" s="75"/>
      <c r="U7" s="75">
        <v>0</v>
      </c>
      <c r="V7" s="75">
        <f t="shared" si="6"/>
        <v>0</v>
      </c>
      <c r="W7" s="75">
        <f t="shared" si="7"/>
        <v>848.70406666666668</v>
      </c>
      <c r="X7" s="75">
        <f t="shared" si="7"/>
        <v>798.00116181832345</v>
      </c>
      <c r="Y7" s="75">
        <f t="shared" si="8"/>
        <v>-50.702904848343223</v>
      </c>
      <c r="Z7" s="76">
        <f t="shared" si="0"/>
        <v>5.4105831102044286</v>
      </c>
      <c r="AA7" s="76">
        <f t="shared" si="0"/>
        <v>5.5353738817439782</v>
      </c>
      <c r="AC7" s="8"/>
    </row>
    <row r="8" spans="1:29" ht="12.75" x14ac:dyDescent="0.25">
      <c r="A8" s="4">
        <f t="shared" si="9"/>
        <v>4</v>
      </c>
      <c r="B8" s="72" t="s">
        <v>38</v>
      </c>
      <c r="C8" s="73">
        <v>420</v>
      </c>
      <c r="D8" s="74">
        <v>0.36220000000000002</v>
      </c>
      <c r="E8" s="75">
        <v>32.869999999999997</v>
      </c>
      <c r="F8" s="75">
        <v>52.009921719999994</v>
      </c>
      <c r="G8" s="75">
        <f t="shared" si="1"/>
        <v>19.139921719999997</v>
      </c>
      <c r="H8" s="75">
        <v>79.408333333333331</v>
      </c>
      <c r="I8" s="75">
        <v>83.729547499999981</v>
      </c>
      <c r="J8" s="75">
        <f t="shared" si="2"/>
        <v>4.3212141666666497</v>
      </c>
      <c r="K8" s="75">
        <v>144.62800000000001</v>
      </c>
      <c r="L8" s="75">
        <v>229.34342818147377</v>
      </c>
      <c r="M8" s="75">
        <f t="shared" si="3"/>
        <v>84.715428181473754</v>
      </c>
      <c r="N8" s="75"/>
      <c r="O8" s="75">
        <v>0</v>
      </c>
      <c r="P8" s="75">
        <f t="shared" si="4"/>
        <v>0</v>
      </c>
      <c r="Q8" s="75"/>
      <c r="R8" s="75">
        <v>0</v>
      </c>
      <c r="S8" s="75">
        <f t="shared" si="5"/>
        <v>0</v>
      </c>
      <c r="T8" s="75"/>
      <c r="U8" s="75">
        <v>0</v>
      </c>
      <c r="V8" s="75">
        <f t="shared" si="6"/>
        <v>0</v>
      </c>
      <c r="W8" s="75">
        <f t="shared" si="7"/>
        <v>224.03633333333335</v>
      </c>
      <c r="X8" s="75">
        <f t="shared" si="7"/>
        <v>313.07297568147374</v>
      </c>
      <c r="Y8" s="75">
        <f t="shared" si="8"/>
        <v>89.03664234814039</v>
      </c>
      <c r="Z8" s="76">
        <f t="shared" si="0"/>
        <v>6.8158300375215504</v>
      </c>
      <c r="AA8" s="76">
        <f t="shared" si="0"/>
        <v>6.0194856159740011</v>
      </c>
      <c r="AC8" s="8"/>
    </row>
    <row r="9" spans="1:29" ht="12.75" x14ac:dyDescent="0.25">
      <c r="A9" s="4">
        <f t="shared" si="9"/>
        <v>5</v>
      </c>
      <c r="B9" s="72" t="s">
        <v>39</v>
      </c>
      <c r="C9" s="73">
        <v>420</v>
      </c>
      <c r="D9" s="74">
        <v>0.36220000000000002</v>
      </c>
      <c r="E9" s="75">
        <v>30.7</v>
      </c>
      <c r="F9" s="75">
        <v>68.056294479999991</v>
      </c>
      <c r="G9" s="75">
        <f t="shared" si="1"/>
        <v>37.356294479999988</v>
      </c>
      <c r="H9" s="75">
        <v>87.775000000000006</v>
      </c>
      <c r="I9" s="75">
        <v>80.528149999999982</v>
      </c>
      <c r="J9" s="75">
        <f t="shared" si="2"/>
        <v>-7.2468500000000233</v>
      </c>
      <c r="K9" s="75">
        <v>135.08000000000001</v>
      </c>
      <c r="L9" s="75">
        <v>300.10166078310164</v>
      </c>
      <c r="M9" s="75">
        <f t="shared" si="3"/>
        <v>165.02166078310162</v>
      </c>
      <c r="N9" s="75"/>
      <c r="O9" s="75">
        <v>0</v>
      </c>
      <c r="P9" s="75">
        <f t="shared" si="4"/>
        <v>0</v>
      </c>
      <c r="Q9" s="75"/>
      <c r="R9" s="75">
        <v>0</v>
      </c>
      <c r="S9" s="75">
        <f t="shared" si="5"/>
        <v>0</v>
      </c>
      <c r="T9" s="75"/>
      <c r="U9" s="75">
        <v>0</v>
      </c>
      <c r="V9" s="75">
        <f t="shared" si="6"/>
        <v>0</v>
      </c>
      <c r="W9" s="75">
        <f t="shared" si="7"/>
        <v>222.85500000000002</v>
      </c>
      <c r="X9" s="75">
        <f t="shared" si="7"/>
        <v>380.62981078310162</v>
      </c>
      <c r="Y9" s="75">
        <f t="shared" si="8"/>
        <v>157.7748107831016</v>
      </c>
      <c r="Z9" s="76">
        <f t="shared" si="0"/>
        <v>7.2591205211726395</v>
      </c>
      <c r="AA9" s="76">
        <f t="shared" si="0"/>
        <v>5.5928671064358202</v>
      </c>
      <c r="AC9" s="8"/>
    </row>
    <row r="10" spans="1:29" ht="12.75" x14ac:dyDescent="0.25">
      <c r="A10" s="4">
        <f t="shared" si="9"/>
        <v>6</v>
      </c>
      <c r="B10" s="72" t="s">
        <v>40</v>
      </c>
      <c r="C10" s="73">
        <v>210</v>
      </c>
      <c r="D10" s="74">
        <v>0.36220000000000002</v>
      </c>
      <c r="E10" s="75">
        <v>20.58</v>
      </c>
      <c r="F10" s="75">
        <v>26.298449199999997</v>
      </c>
      <c r="G10" s="75">
        <f t="shared" si="1"/>
        <v>5.7184491999999985</v>
      </c>
      <c r="H10" s="75">
        <v>47.258333333333333</v>
      </c>
      <c r="I10" s="75">
        <v>49.730765833333329</v>
      </c>
      <c r="J10" s="75">
        <f t="shared" si="2"/>
        <v>2.4724324999999965</v>
      </c>
      <c r="K10" s="75">
        <v>90.552000000000007</v>
      </c>
      <c r="L10" s="75">
        <v>115.96588296853787</v>
      </c>
      <c r="M10" s="75">
        <f t="shared" si="3"/>
        <v>25.413882968537862</v>
      </c>
      <c r="N10" s="75"/>
      <c r="O10" s="75">
        <v>0</v>
      </c>
      <c r="P10" s="75">
        <f t="shared" si="4"/>
        <v>0</v>
      </c>
      <c r="Q10" s="75"/>
      <c r="R10" s="75">
        <v>0</v>
      </c>
      <c r="S10" s="75">
        <f t="shared" si="5"/>
        <v>0</v>
      </c>
      <c r="T10" s="75"/>
      <c r="U10" s="75">
        <v>0</v>
      </c>
      <c r="V10" s="75">
        <f t="shared" si="6"/>
        <v>0</v>
      </c>
      <c r="W10" s="75">
        <f t="shared" si="7"/>
        <v>137.81033333333335</v>
      </c>
      <c r="X10" s="75">
        <f t="shared" si="7"/>
        <v>165.69664880187119</v>
      </c>
      <c r="Y10" s="75">
        <f t="shared" si="8"/>
        <v>27.886315468537845</v>
      </c>
      <c r="Z10" s="76">
        <f t="shared" si="0"/>
        <v>6.696323291221252</v>
      </c>
      <c r="AA10" s="76">
        <f t="shared" si="0"/>
        <v>6.3006243273793956</v>
      </c>
      <c r="AC10" s="8"/>
    </row>
    <row r="11" spans="1:29" ht="12.75" x14ac:dyDescent="0.25">
      <c r="A11" s="4">
        <f t="shared" si="9"/>
        <v>7</v>
      </c>
      <c r="B11" s="72" t="s">
        <v>41</v>
      </c>
      <c r="C11" s="73">
        <v>600</v>
      </c>
      <c r="D11" s="74">
        <v>0.36220000000000002</v>
      </c>
      <c r="E11" s="75">
        <v>91.57</v>
      </c>
      <c r="F11" s="75">
        <v>86.871042099999997</v>
      </c>
      <c r="G11" s="75">
        <f t="shared" si="1"/>
        <v>-4.6989578999999964</v>
      </c>
      <c r="H11" s="75">
        <v>184.25833333333333</v>
      </c>
      <c r="I11" s="75">
        <v>216.76439550999999</v>
      </c>
      <c r="J11" s="75">
        <f t="shared" si="2"/>
        <v>32.50606217666666</v>
      </c>
      <c r="K11" s="75">
        <v>375.43699999999995</v>
      </c>
      <c r="L11" s="75">
        <v>356.46060169756055</v>
      </c>
      <c r="M11" s="75">
        <f t="shared" si="3"/>
        <v>-18.976398302439407</v>
      </c>
      <c r="N11" s="75"/>
      <c r="O11" s="75">
        <v>0</v>
      </c>
      <c r="P11" s="75">
        <f t="shared" si="4"/>
        <v>0</v>
      </c>
      <c r="Q11" s="75"/>
      <c r="R11" s="75">
        <v>0</v>
      </c>
      <c r="S11" s="75">
        <f t="shared" si="5"/>
        <v>0</v>
      </c>
      <c r="T11" s="75"/>
      <c r="U11" s="75">
        <v>0</v>
      </c>
      <c r="V11" s="75">
        <f t="shared" si="6"/>
        <v>0</v>
      </c>
      <c r="W11" s="75">
        <f t="shared" si="7"/>
        <v>559.69533333333334</v>
      </c>
      <c r="X11" s="75">
        <f t="shared" si="7"/>
        <v>573.22499720756059</v>
      </c>
      <c r="Y11" s="75">
        <f t="shared" si="8"/>
        <v>13.529663874227253</v>
      </c>
      <c r="Z11" s="76">
        <f t="shared" si="0"/>
        <v>6.1122128790360746</v>
      </c>
      <c r="AA11" s="76">
        <f t="shared" si="0"/>
        <v>6.5985739706875304</v>
      </c>
      <c r="AC11" s="8"/>
    </row>
    <row r="12" spans="1:29" ht="12.75" x14ac:dyDescent="0.25">
      <c r="A12" s="77">
        <f t="shared" si="9"/>
        <v>8</v>
      </c>
      <c r="B12" s="78" t="s">
        <v>42</v>
      </c>
      <c r="C12" s="79">
        <f>SUM(C5:C11)</f>
        <v>4210</v>
      </c>
      <c r="D12" s="80">
        <v>0.36220000000000002</v>
      </c>
      <c r="E12" s="81">
        <f>SUM(E5:E11)</f>
        <v>574.20000000000005</v>
      </c>
      <c r="F12" s="81">
        <f t="shared" ref="F12:V12" si="10">SUM(F5:F11)</f>
        <v>642.8121533614999</v>
      </c>
      <c r="G12" s="81">
        <f t="shared" si="10"/>
        <v>68.612153361499907</v>
      </c>
      <c r="H12" s="81">
        <f t="shared" si="10"/>
        <v>1049.2666666666664</v>
      </c>
      <c r="I12" s="81">
        <f t="shared" si="10"/>
        <v>1049.1623573099664</v>
      </c>
      <c r="J12" s="81">
        <f t="shared" si="10"/>
        <v>-0.10430935670005681</v>
      </c>
      <c r="K12" s="81">
        <f t="shared" si="10"/>
        <v>2264.0481999999997</v>
      </c>
      <c r="L12" s="81">
        <f t="shared" si="10"/>
        <v>2565.4189328102002</v>
      </c>
      <c r="M12" s="81">
        <f t="shared" si="10"/>
        <v>301.37073281020054</v>
      </c>
      <c r="N12" s="81">
        <f t="shared" si="10"/>
        <v>0</v>
      </c>
      <c r="O12" s="81">
        <f t="shared" si="10"/>
        <v>0</v>
      </c>
      <c r="P12" s="81">
        <f t="shared" si="10"/>
        <v>0</v>
      </c>
      <c r="Q12" s="81">
        <f t="shared" si="10"/>
        <v>0</v>
      </c>
      <c r="R12" s="81">
        <f t="shared" si="10"/>
        <v>0</v>
      </c>
      <c r="S12" s="81">
        <f t="shared" si="10"/>
        <v>0</v>
      </c>
      <c r="T12" s="81">
        <f t="shared" si="10"/>
        <v>0</v>
      </c>
      <c r="U12" s="81">
        <f t="shared" si="10"/>
        <v>0</v>
      </c>
      <c r="V12" s="81">
        <f t="shared" si="10"/>
        <v>0</v>
      </c>
      <c r="W12" s="81">
        <f>SUM(W5:W11)</f>
        <v>3313.3148666666666</v>
      </c>
      <c r="X12" s="81">
        <f>SUM(X5:X11)</f>
        <v>3614.5812901201675</v>
      </c>
      <c r="Y12" s="81">
        <f>SUM(Y5:Y11)</f>
        <v>301.26642345350047</v>
      </c>
      <c r="Z12" s="82">
        <f t="shared" si="0"/>
        <v>5.7703149889701608</v>
      </c>
      <c r="AA12" s="82">
        <f t="shared" si="0"/>
        <v>5.6230755302590341</v>
      </c>
      <c r="AC12" s="8"/>
    </row>
    <row r="13" spans="1:29" ht="12.75" x14ac:dyDescent="0.25">
      <c r="A13" s="4">
        <f t="shared" si="9"/>
        <v>9</v>
      </c>
      <c r="B13" s="9" t="s">
        <v>43</v>
      </c>
      <c r="C13" s="73">
        <v>770</v>
      </c>
      <c r="D13" s="74">
        <v>0.36220000000000002</v>
      </c>
      <c r="E13" s="75">
        <v>0.19</v>
      </c>
      <c r="F13" s="75">
        <v>0.54224678999999987</v>
      </c>
      <c r="G13" s="75">
        <f t="shared" si="1"/>
        <v>0.35224678999999987</v>
      </c>
      <c r="H13" s="75">
        <v>70.591666666666669</v>
      </c>
      <c r="I13" s="75">
        <v>65.101060833333321</v>
      </c>
      <c r="J13" s="75">
        <f t="shared" si="2"/>
        <v>-5.4906058333333476</v>
      </c>
      <c r="K13" s="75">
        <v>0</v>
      </c>
      <c r="L13" s="75">
        <v>0</v>
      </c>
      <c r="M13" s="75">
        <f t="shared" si="3"/>
        <v>0</v>
      </c>
      <c r="N13" s="75"/>
      <c r="O13" s="75">
        <v>0</v>
      </c>
      <c r="P13" s="75">
        <f t="shared" si="4"/>
        <v>0</v>
      </c>
      <c r="Q13" s="75"/>
      <c r="R13" s="75">
        <v>0</v>
      </c>
      <c r="S13" s="75">
        <f t="shared" si="5"/>
        <v>0</v>
      </c>
      <c r="T13" s="75"/>
      <c r="U13" s="75">
        <v>0</v>
      </c>
      <c r="V13" s="75">
        <f t="shared" si="6"/>
        <v>0</v>
      </c>
      <c r="W13" s="75">
        <f t="shared" si="7"/>
        <v>70.591666666666669</v>
      </c>
      <c r="X13" s="75">
        <f t="shared" si="7"/>
        <v>65.101060833333321</v>
      </c>
      <c r="Y13" s="75">
        <f t="shared" si="8"/>
        <v>-5.4906058333333476</v>
      </c>
      <c r="Z13" s="76">
        <f t="shared" si="0"/>
        <v>371.53508771929825</v>
      </c>
      <c r="AA13" s="76">
        <f t="shared" si="0"/>
        <v>120.05799210601751</v>
      </c>
      <c r="AC13" s="8"/>
    </row>
    <row r="14" spans="1:29" ht="12.75" x14ac:dyDescent="0.25">
      <c r="A14" s="4">
        <f t="shared" si="9"/>
        <v>10</v>
      </c>
      <c r="B14" s="9" t="s">
        <v>44</v>
      </c>
      <c r="C14" s="73">
        <v>90</v>
      </c>
      <c r="D14" s="74">
        <v>0.36220000000000002</v>
      </c>
      <c r="E14" s="75">
        <v>10.7</v>
      </c>
      <c r="F14" s="75">
        <v>9.1721006865000003</v>
      </c>
      <c r="G14" s="75">
        <f t="shared" si="1"/>
        <v>-1.527899313499999</v>
      </c>
      <c r="H14" s="75">
        <v>8.3000000000000007</v>
      </c>
      <c r="I14" s="75">
        <v>7.6432991666666652</v>
      </c>
      <c r="J14" s="75">
        <f t="shared" si="2"/>
        <v>-0.65670083333333551</v>
      </c>
      <c r="K14" s="75">
        <v>0</v>
      </c>
      <c r="L14" s="75">
        <v>0</v>
      </c>
      <c r="M14" s="75">
        <f t="shared" si="3"/>
        <v>0</v>
      </c>
      <c r="N14" s="75"/>
      <c r="O14" s="75">
        <v>0</v>
      </c>
      <c r="P14" s="75">
        <f t="shared" si="4"/>
        <v>0</v>
      </c>
      <c r="Q14" s="75"/>
      <c r="R14" s="75">
        <v>0</v>
      </c>
      <c r="S14" s="75">
        <f t="shared" si="5"/>
        <v>0</v>
      </c>
      <c r="T14" s="75"/>
      <c r="U14" s="75">
        <v>0</v>
      </c>
      <c r="V14" s="75">
        <f t="shared" si="6"/>
        <v>0</v>
      </c>
      <c r="W14" s="75">
        <f t="shared" si="7"/>
        <v>8.3000000000000007</v>
      </c>
      <c r="X14" s="75">
        <f t="shared" si="7"/>
        <v>7.6432991666666652</v>
      </c>
      <c r="Y14" s="75">
        <f t="shared" si="8"/>
        <v>-0.65670083333333551</v>
      </c>
      <c r="Z14" s="76">
        <f t="shared" si="0"/>
        <v>0.77570093457943934</v>
      </c>
      <c r="AA14" s="76">
        <f t="shared" si="0"/>
        <v>0.83332046037354246</v>
      </c>
      <c r="AC14" s="8"/>
    </row>
    <row r="15" spans="1:29" ht="12.75" x14ac:dyDescent="0.25">
      <c r="A15" s="4">
        <f t="shared" si="9"/>
        <v>11</v>
      </c>
      <c r="B15" s="9" t="s">
        <v>45</v>
      </c>
      <c r="C15" s="73">
        <v>50</v>
      </c>
      <c r="D15" s="74">
        <v>0.36220000000000002</v>
      </c>
      <c r="E15" s="75">
        <v>0.37</v>
      </c>
      <c r="F15" s="75">
        <v>-2.7584029999999999E-2</v>
      </c>
      <c r="G15" s="75">
        <f t="shared" si="1"/>
        <v>-0.39758402999999998</v>
      </c>
      <c r="H15" s="75">
        <v>16.233333333333334</v>
      </c>
      <c r="I15" s="75">
        <v>14.942844166666665</v>
      </c>
      <c r="J15" s="75">
        <f t="shared" si="2"/>
        <v>-1.2904891666666689</v>
      </c>
      <c r="K15" s="75">
        <v>0</v>
      </c>
      <c r="L15" s="75">
        <v>0</v>
      </c>
      <c r="M15" s="75">
        <f t="shared" si="3"/>
        <v>0</v>
      </c>
      <c r="N15" s="75"/>
      <c r="O15" s="75">
        <v>0</v>
      </c>
      <c r="P15" s="75">
        <f t="shared" si="4"/>
        <v>0</v>
      </c>
      <c r="Q15" s="75"/>
      <c r="R15" s="75">
        <v>0</v>
      </c>
      <c r="S15" s="75">
        <f t="shared" si="5"/>
        <v>0</v>
      </c>
      <c r="T15" s="75"/>
      <c r="U15" s="75">
        <v>0</v>
      </c>
      <c r="V15" s="75">
        <f t="shared" si="6"/>
        <v>0</v>
      </c>
      <c r="W15" s="75">
        <f t="shared" si="7"/>
        <v>16.233333333333334</v>
      </c>
      <c r="X15" s="75">
        <f t="shared" si="7"/>
        <v>14.942844166666665</v>
      </c>
      <c r="Y15" s="75">
        <f t="shared" si="8"/>
        <v>-1.2904891666666689</v>
      </c>
      <c r="Z15" s="76">
        <f t="shared" si="0"/>
        <v>43.873873873873876</v>
      </c>
      <c r="AA15" s="76">
        <f t="shared" si="0"/>
        <v>-541.72084958820972</v>
      </c>
      <c r="AC15" s="8"/>
    </row>
    <row r="16" spans="1:29" ht="12.75" x14ac:dyDescent="0.25">
      <c r="A16" s="4">
        <f t="shared" si="9"/>
        <v>12</v>
      </c>
      <c r="B16" s="9" t="s">
        <v>46</v>
      </c>
      <c r="C16" s="100">
        <v>725</v>
      </c>
      <c r="D16" s="74">
        <v>0.36220000000000002</v>
      </c>
      <c r="E16" s="75">
        <v>17.3</v>
      </c>
      <c r="F16" s="75">
        <v>10.471639220899998</v>
      </c>
      <c r="G16" s="75">
        <f t="shared" si="1"/>
        <v>-6.8283607791000023</v>
      </c>
      <c r="H16" s="75">
        <v>27.856408333333334</v>
      </c>
      <c r="I16" s="75">
        <v>25.667087724137925</v>
      </c>
      <c r="J16" s="75">
        <f t="shared" si="2"/>
        <v>-2.1893206091954092</v>
      </c>
      <c r="K16" s="75">
        <v>0</v>
      </c>
      <c r="L16" s="75">
        <v>0</v>
      </c>
      <c r="M16" s="75">
        <f t="shared" si="3"/>
        <v>0</v>
      </c>
      <c r="N16" s="75"/>
      <c r="O16" s="75">
        <v>0</v>
      </c>
      <c r="P16" s="75">
        <f t="shared" si="4"/>
        <v>0</v>
      </c>
      <c r="Q16" s="75"/>
      <c r="R16" s="75">
        <v>0</v>
      </c>
      <c r="S16" s="75">
        <f t="shared" si="5"/>
        <v>0</v>
      </c>
      <c r="T16" s="75"/>
      <c r="U16" s="75">
        <v>0</v>
      </c>
      <c r="V16" s="75">
        <f t="shared" si="6"/>
        <v>0</v>
      </c>
      <c r="W16" s="75">
        <f t="shared" si="7"/>
        <v>27.856408333333334</v>
      </c>
      <c r="X16" s="75">
        <f t="shared" si="7"/>
        <v>25.667087724137925</v>
      </c>
      <c r="Y16" s="75">
        <f t="shared" si="8"/>
        <v>-2.1893206091954092</v>
      </c>
      <c r="Z16" s="76">
        <f t="shared" si="0"/>
        <v>1.6101970134874759</v>
      </c>
      <c r="AA16" s="76">
        <f t="shared" si="0"/>
        <v>2.45110504503534</v>
      </c>
      <c r="AC16" s="8"/>
    </row>
    <row r="17" spans="1:29" ht="12.75" x14ac:dyDescent="0.25">
      <c r="A17" s="4">
        <f t="shared" si="9"/>
        <v>13</v>
      </c>
      <c r="B17" s="9" t="s">
        <v>47</v>
      </c>
      <c r="C17" s="100"/>
      <c r="D17" s="74">
        <v>0.36220000000000002</v>
      </c>
      <c r="E17" s="75">
        <v>39.26</v>
      </c>
      <c r="F17" s="75">
        <v>3.6118675948999996</v>
      </c>
      <c r="G17" s="75">
        <f t="shared" si="1"/>
        <v>-35.6481324051</v>
      </c>
      <c r="H17" s="75">
        <v>53.398462500000001</v>
      </c>
      <c r="I17" s="75">
        <v>49.195251471264363</v>
      </c>
      <c r="J17" s="75">
        <f t="shared" si="2"/>
        <v>-4.2032110287356375</v>
      </c>
      <c r="K17" s="75">
        <v>0</v>
      </c>
      <c r="L17" s="75">
        <v>0</v>
      </c>
      <c r="M17" s="75">
        <f t="shared" si="3"/>
        <v>0</v>
      </c>
      <c r="N17" s="75"/>
      <c r="O17" s="75">
        <v>0</v>
      </c>
      <c r="P17" s="75">
        <f t="shared" si="4"/>
        <v>0</v>
      </c>
      <c r="Q17" s="75"/>
      <c r="R17" s="75">
        <v>0</v>
      </c>
      <c r="S17" s="75">
        <f t="shared" si="5"/>
        <v>0</v>
      </c>
      <c r="T17" s="75"/>
      <c r="U17" s="75">
        <v>0</v>
      </c>
      <c r="V17" s="75">
        <f t="shared" si="6"/>
        <v>0</v>
      </c>
      <c r="W17" s="75">
        <f t="shared" si="7"/>
        <v>53.398462500000001</v>
      </c>
      <c r="X17" s="75">
        <f t="shared" si="7"/>
        <v>49.195251471264363</v>
      </c>
      <c r="Y17" s="75">
        <f t="shared" si="8"/>
        <v>-4.2032110287356375</v>
      </c>
      <c r="Z17" s="76">
        <f t="shared" si="0"/>
        <v>1.3601238537952114</v>
      </c>
      <c r="AA17" s="76">
        <f t="shared" si="0"/>
        <v>13.620447089679768</v>
      </c>
      <c r="AC17" s="8"/>
    </row>
    <row r="18" spans="1:29" ht="12.75" x14ac:dyDescent="0.25">
      <c r="A18" s="4">
        <f t="shared" si="9"/>
        <v>14</v>
      </c>
      <c r="B18" s="9" t="s">
        <v>48</v>
      </c>
      <c r="C18" s="100"/>
      <c r="D18" s="74">
        <v>0.36220000000000002</v>
      </c>
      <c r="E18" s="75">
        <v>5.3</v>
      </c>
      <c r="F18" s="75">
        <v>-5.53136922E-2</v>
      </c>
      <c r="G18" s="75">
        <f t="shared" si="1"/>
        <v>-5.3553136922000002</v>
      </c>
      <c r="H18" s="75">
        <v>2.9034624999999998</v>
      </c>
      <c r="I18" s="75">
        <v>0</v>
      </c>
      <c r="J18" s="75">
        <f t="shared" si="2"/>
        <v>-2.9034624999999998</v>
      </c>
      <c r="K18" s="75">
        <v>0</v>
      </c>
      <c r="L18" s="75">
        <v>0</v>
      </c>
      <c r="M18" s="75">
        <f t="shared" si="3"/>
        <v>0</v>
      </c>
      <c r="N18" s="75"/>
      <c r="O18" s="75">
        <v>0</v>
      </c>
      <c r="P18" s="75">
        <f t="shared" si="4"/>
        <v>0</v>
      </c>
      <c r="Q18" s="75"/>
      <c r="R18" s="75">
        <v>0</v>
      </c>
      <c r="S18" s="75">
        <f t="shared" si="5"/>
        <v>0</v>
      </c>
      <c r="T18" s="75"/>
      <c r="U18" s="75">
        <v>0</v>
      </c>
      <c r="V18" s="75">
        <f t="shared" si="6"/>
        <v>0</v>
      </c>
      <c r="W18" s="75">
        <f t="shared" si="7"/>
        <v>2.9034624999999998</v>
      </c>
      <c r="X18" s="75">
        <f t="shared" si="7"/>
        <v>0</v>
      </c>
      <c r="Y18" s="75">
        <f t="shared" si="8"/>
        <v>-2.9034624999999998</v>
      </c>
      <c r="Z18" s="76">
        <f t="shared" si="0"/>
        <v>0.54782311320754717</v>
      </c>
      <c r="AA18" s="76">
        <f t="shared" si="0"/>
        <v>0</v>
      </c>
      <c r="AC18" s="8"/>
    </row>
    <row r="19" spans="1:29" ht="12.75" x14ac:dyDescent="0.25">
      <c r="A19" s="4">
        <f t="shared" si="9"/>
        <v>15</v>
      </c>
      <c r="B19" s="9" t="s">
        <v>49</v>
      </c>
      <c r="C19" s="73">
        <v>20</v>
      </c>
      <c r="D19" s="74">
        <v>0.36220000000000002</v>
      </c>
      <c r="E19" s="75">
        <v>0.16</v>
      </c>
      <c r="F19" s="75">
        <v>-7.099390399999999E-3</v>
      </c>
      <c r="G19" s="75">
        <f t="shared" si="1"/>
        <v>-0.16709939039999999</v>
      </c>
      <c r="H19" s="75">
        <v>4.5750000000000002</v>
      </c>
      <c r="I19" s="75">
        <v>4.2236925000000003</v>
      </c>
      <c r="J19" s="75">
        <f t="shared" si="2"/>
        <v>-0.35130749999999988</v>
      </c>
      <c r="K19" s="75">
        <v>0</v>
      </c>
      <c r="L19" s="75">
        <v>0</v>
      </c>
      <c r="M19" s="75">
        <f t="shared" si="3"/>
        <v>0</v>
      </c>
      <c r="N19" s="75"/>
      <c r="O19" s="75">
        <v>0</v>
      </c>
      <c r="P19" s="75">
        <f t="shared" si="4"/>
        <v>0</v>
      </c>
      <c r="Q19" s="75"/>
      <c r="R19" s="75">
        <v>0</v>
      </c>
      <c r="S19" s="75">
        <f t="shared" si="5"/>
        <v>0</v>
      </c>
      <c r="T19" s="75"/>
      <c r="U19" s="75">
        <v>0</v>
      </c>
      <c r="V19" s="75">
        <f t="shared" si="6"/>
        <v>0</v>
      </c>
      <c r="W19" s="75">
        <f t="shared" si="7"/>
        <v>4.5750000000000002</v>
      </c>
      <c r="X19" s="75">
        <f t="shared" si="7"/>
        <v>4.2236925000000003</v>
      </c>
      <c r="Y19" s="75">
        <f t="shared" si="8"/>
        <v>-0.35130749999999988</v>
      </c>
      <c r="Z19" s="76">
        <f t="shared" si="0"/>
        <v>28.59375</v>
      </c>
      <c r="AA19" s="76">
        <f t="shared" si="0"/>
        <v>-594.93734842360561</v>
      </c>
      <c r="AC19" s="8"/>
    </row>
    <row r="20" spans="1:29" ht="12.75" x14ac:dyDescent="0.25">
      <c r="A20" s="4">
        <f t="shared" si="9"/>
        <v>16</v>
      </c>
      <c r="B20" s="9" t="s">
        <v>50</v>
      </c>
      <c r="C20" s="73">
        <v>1</v>
      </c>
      <c r="D20" s="74">
        <v>0.36220000000000002</v>
      </c>
      <c r="E20" s="75">
        <v>0.11</v>
      </c>
      <c r="F20" s="75">
        <v>0.14188737199999998</v>
      </c>
      <c r="G20" s="75">
        <f t="shared" si="1"/>
        <v>3.1887371999999983E-2</v>
      </c>
      <c r="H20" s="75">
        <v>0.81666666666666665</v>
      </c>
      <c r="I20" s="75">
        <v>0.74430249999999998</v>
      </c>
      <c r="J20" s="75">
        <f t="shared" si="2"/>
        <v>-7.2364166666666674E-2</v>
      </c>
      <c r="K20" s="75">
        <v>0</v>
      </c>
      <c r="L20" s="75">
        <v>0</v>
      </c>
      <c r="M20" s="75">
        <f t="shared" si="3"/>
        <v>0</v>
      </c>
      <c r="N20" s="75"/>
      <c r="O20" s="75">
        <v>0</v>
      </c>
      <c r="P20" s="75">
        <f t="shared" si="4"/>
        <v>0</v>
      </c>
      <c r="Q20" s="75"/>
      <c r="R20" s="75">
        <v>0</v>
      </c>
      <c r="S20" s="75">
        <f t="shared" si="5"/>
        <v>0</v>
      </c>
      <c r="T20" s="75"/>
      <c r="U20" s="75">
        <v>0</v>
      </c>
      <c r="V20" s="75">
        <f t="shared" si="6"/>
        <v>0</v>
      </c>
      <c r="W20" s="75">
        <f t="shared" si="7"/>
        <v>0.81666666666666665</v>
      </c>
      <c r="X20" s="75">
        <f t="shared" si="7"/>
        <v>0.74430249999999998</v>
      </c>
      <c r="Y20" s="75">
        <f t="shared" si="8"/>
        <v>-7.2364166666666674E-2</v>
      </c>
      <c r="Z20" s="76">
        <f t="shared" si="0"/>
        <v>7.4242424242424239</v>
      </c>
      <c r="AA20" s="76">
        <f t="shared" si="0"/>
        <v>5.2457275760946507</v>
      </c>
      <c r="AC20" s="8"/>
    </row>
    <row r="21" spans="1:29" ht="12.75" x14ac:dyDescent="0.25">
      <c r="A21" s="4">
        <f t="shared" si="9"/>
        <v>17</v>
      </c>
      <c r="B21" s="72" t="s">
        <v>51</v>
      </c>
      <c r="C21" s="100">
        <v>117.6</v>
      </c>
      <c r="D21" s="74">
        <v>0.36220000000000002</v>
      </c>
      <c r="E21" s="75">
        <v>10.46</v>
      </c>
      <c r="F21" s="75">
        <v>16.68751314</v>
      </c>
      <c r="G21" s="75">
        <f t="shared" si="1"/>
        <v>6.2275131399999992</v>
      </c>
      <c r="H21" s="75">
        <v>12.342687074829934</v>
      </c>
      <c r="I21" s="75">
        <v>11.360358059667345</v>
      </c>
      <c r="J21" s="75">
        <f t="shared" si="2"/>
        <v>-0.98232901516258941</v>
      </c>
      <c r="K21" s="75">
        <v>0</v>
      </c>
      <c r="L21" s="75">
        <v>0</v>
      </c>
      <c r="M21" s="75">
        <f t="shared" si="3"/>
        <v>0</v>
      </c>
      <c r="N21" s="75"/>
      <c r="O21" s="75">
        <v>0</v>
      </c>
      <c r="P21" s="75">
        <f t="shared" si="4"/>
        <v>0</v>
      </c>
      <c r="Q21" s="75"/>
      <c r="R21" s="75">
        <v>0</v>
      </c>
      <c r="S21" s="75">
        <f t="shared" si="5"/>
        <v>0</v>
      </c>
      <c r="T21" s="75"/>
      <c r="U21" s="75">
        <v>0</v>
      </c>
      <c r="V21" s="75">
        <f t="shared" si="6"/>
        <v>0</v>
      </c>
      <c r="W21" s="75">
        <f t="shared" si="7"/>
        <v>12.342687074829934</v>
      </c>
      <c r="X21" s="75">
        <f t="shared" si="7"/>
        <v>11.360358059667345</v>
      </c>
      <c r="Y21" s="75">
        <f t="shared" si="8"/>
        <v>-0.98232901516258941</v>
      </c>
      <c r="Z21" s="76">
        <f t="shared" si="0"/>
        <v>1.1799892040946398</v>
      </c>
      <c r="AA21" s="76">
        <f t="shared" si="0"/>
        <v>0.6807699843805094</v>
      </c>
      <c r="AC21" s="8"/>
    </row>
    <row r="22" spans="1:29" ht="25.5" x14ac:dyDescent="0.25">
      <c r="A22" s="4">
        <f t="shared" si="9"/>
        <v>18</v>
      </c>
      <c r="B22" s="72" t="s">
        <v>52</v>
      </c>
      <c r="C22" s="100"/>
      <c r="D22" s="74">
        <v>0.36220000000000002</v>
      </c>
      <c r="E22" s="75">
        <v>6.88</v>
      </c>
      <c r="F22" s="75">
        <v>2.4022856399999997</v>
      </c>
      <c r="G22" s="75">
        <f t="shared" si="1"/>
        <v>-4.4777143600000002</v>
      </c>
      <c r="H22" s="75">
        <v>11.848979591836738</v>
      </c>
      <c r="I22" s="75">
        <v>10.905944081632651</v>
      </c>
      <c r="J22" s="75">
        <f t="shared" si="2"/>
        <v>-0.94303551020408705</v>
      </c>
      <c r="K22" s="75">
        <v>0</v>
      </c>
      <c r="L22" s="75">
        <v>0</v>
      </c>
      <c r="M22" s="75">
        <f t="shared" si="3"/>
        <v>0</v>
      </c>
      <c r="N22" s="75"/>
      <c r="O22" s="75">
        <v>0</v>
      </c>
      <c r="P22" s="75">
        <f t="shared" si="4"/>
        <v>0</v>
      </c>
      <c r="Q22" s="75"/>
      <c r="R22" s="75">
        <v>0</v>
      </c>
      <c r="S22" s="75">
        <f t="shared" si="5"/>
        <v>0</v>
      </c>
      <c r="T22" s="75"/>
      <c r="U22" s="75">
        <v>0</v>
      </c>
      <c r="V22" s="75">
        <f t="shared" si="6"/>
        <v>0</v>
      </c>
      <c r="W22" s="75">
        <f t="shared" si="7"/>
        <v>11.848979591836738</v>
      </c>
      <c r="X22" s="75">
        <f t="shared" si="7"/>
        <v>10.905944081632651</v>
      </c>
      <c r="Y22" s="75">
        <f t="shared" si="8"/>
        <v>-0.94303551020408705</v>
      </c>
      <c r="Z22" s="76">
        <f t="shared" si="0"/>
        <v>1.7222354057902236</v>
      </c>
      <c r="AA22" s="76">
        <f t="shared" si="0"/>
        <v>4.5398198698938454</v>
      </c>
      <c r="AC22" s="8"/>
    </row>
    <row r="23" spans="1:29" ht="25.5" x14ac:dyDescent="0.25">
      <c r="A23" s="77">
        <f t="shared" si="9"/>
        <v>19</v>
      </c>
      <c r="B23" s="78" t="s">
        <v>53</v>
      </c>
      <c r="C23" s="79">
        <f>SUM(C13:C22)</f>
        <v>1773.6</v>
      </c>
      <c r="D23" s="80">
        <v>0.36220000000000002</v>
      </c>
      <c r="E23" s="81">
        <f>SUM(E13:E22)</f>
        <v>90.72999999999999</v>
      </c>
      <c r="F23" s="81">
        <f t="shared" ref="F23:Y23" si="11">SUM(F13:F22)</f>
        <v>42.939543331699994</v>
      </c>
      <c r="G23" s="81">
        <f t="shared" si="11"/>
        <v>-47.790456668300003</v>
      </c>
      <c r="H23" s="81">
        <f t="shared" si="11"/>
        <v>208.86666666666667</v>
      </c>
      <c r="I23" s="81">
        <f t="shared" si="11"/>
        <v>189.78384050336891</v>
      </c>
      <c r="J23" s="81">
        <f t="shared" si="11"/>
        <v>-19.082826163297742</v>
      </c>
      <c r="K23" s="81">
        <f t="shared" si="11"/>
        <v>0</v>
      </c>
      <c r="L23" s="81">
        <f t="shared" si="11"/>
        <v>0</v>
      </c>
      <c r="M23" s="81">
        <f t="shared" si="11"/>
        <v>0</v>
      </c>
      <c r="N23" s="81">
        <f t="shared" si="11"/>
        <v>0</v>
      </c>
      <c r="O23" s="81">
        <f t="shared" si="11"/>
        <v>0</v>
      </c>
      <c r="P23" s="81">
        <f t="shared" si="11"/>
        <v>0</v>
      </c>
      <c r="Q23" s="81">
        <f t="shared" si="11"/>
        <v>0</v>
      </c>
      <c r="R23" s="81">
        <f t="shared" si="11"/>
        <v>0</v>
      </c>
      <c r="S23" s="81">
        <f t="shared" si="11"/>
        <v>0</v>
      </c>
      <c r="T23" s="81">
        <f t="shared" si="11"/>
        <v>0</v>
      </c>
      <c r="U23" s="81">
        <f t="shared" si="11"/>
        <v>0</v>
      </c>
      <c r="V23" s="81">
        <f t="shared" si="11"/>
        <v>0</v>
      </c>
      <c r="W23" s="81">
        <f t="shared" si="11"/>
        <v>208.86666666666667</v>
      </c>
      <c r="X23" s="81">
        <f t="shared" si="11"/>
        <v>189.78384050336891</v>
      </c>
      <c r="Y23" s="81">
        <f t="shared" si="11"/>
        <v>-19.082826163297742</v>
      </c>
      <c r="Z23" s="82">
        <f t="shared" si="0"/>
        <v>2.3020684080972855</v>
      </c>
      <c r="AA23" s="82">
        <f t="shared" si="0"/>
        <v>4.4197917764826702</v>
      </c>
      <c r="AC23" s="8"/>
    </row>
    <row r="24" spans="1:29" ht="25.5" x14ac:dyDescent="0.25">
      <c r="A24" s="4">
        <f t="shared" si="9"/>
        <v>20</v>
      </c>
      <c r="B24" s="9" t="s">
        <v>54</v>
      </c>
      <c r="C24" s="73">
        <v>2100</v>
      </c>
      <c r="D24" s="74">
        <v>0.36220000000000002</v>
      </c>
      <c r="E24" s="75">
        <v>59.73</v>
      </c>
      <c r="F24" s="75">
        <v>43.186325344699995</v>
      </c>
      <c r="G24" s="75">
        <f t="shared" si="1"/>
        <v>-16.543674655300002</v>
      </c>
      <c r="H24" s="75">
        <v>48.7</v>
      </c>
      <c r="I24" s="75">
        <v>51.778471979799995</v>
      </c>
      <c r="J24" s="75">
        <f t="shared" si="2"/>
        <v>3.0784719797999927</v>
      </c>
      <c r="K24" s="75">
        <v>238.3227</v>
      </c>
      <c r="L24" s="75">
        <v>147.61085986389998</v>
      </c>
      <c r="M24" s="75">
        <f t="shared" si="3"/>
        <v>-90.711840136100022</v>
      </c>
      <c r="N24" s="75"/>
      <c r="O24" s="75">
        <v>0</v>
      </c>
      <c r="P24" s="75">
        <f t="shared" si="4"/>
        <v>0</v>
      </c>
      <c r="Q24" s="75"/>
      <c r="R24" s="75">
        <v>0</v>
      </c>
      <c r="S24" s="75">
        <f t="shared" si="5"/>
        <v>0</v>
      </c>
      <c r="T24" s="75"/>
      <c r="U24" s="75">
        <v>0</v>
      </c>
      <c r="V24" s="75">
        <f t="shared" si="6"/>
        <v>0</v>
      </c>
      <c r="W24" s="75">
        <f t="shared" si="7"/>
        <v>287.02269999999999</v>
      </c>
      <c r="X24" s="75">
        <f t="shared" si="7"/>
        <v>199.38933184369998</v>
      </c>
      <c r="Y24" s="75">
        <f t="shared" si="8"/>
        <v>-87.633368156300008</v>
      </c>
      <c r="Z24" s="76">
        <f t="shared" si="0"/>
        <v>4.8053356772141305</v>
      </c>
      <c r="AA24" s="76">
        <f t="shared" si="0"/>
        <v>4.6169552573004422</v>
      </c>
      <c r="AC24" s="8"/>
    </row>
    <row r="25" spans="1:29" ht="15" customHeight="1" x14ac:dyDescent="0.25">
      <c r="A25" s="4">
        <f t="shared" si="9"/>
        <v>21</v>
      </c>
      <c r="B25" s="72" t="s">
        <v>55</v>
      </c>
      <c r="C25" s="73">
        <v>1000</v>
      </c>
      <c r="D25" s="74">
        <v>0.36220000000000002</v>
      </c>
      <c r="E25" s="75">
        <v>108.88</v>
      </c>
      <c r="F25" s="75">
        <v>74.315619164899985</v>
      </c>
      <c r="G25" s="75">
        <f t="shared" si="1"/>
        <v>-34.56438083510001</v>
      </c>
      <c r="H25" s="75">
        <v>96.74166666666666</v>
      </c>
      <c r="I25" s="75">
        <v>111.93894368879999</v>
      </c>
      <c r="J25" s="75">
        <f t="shared" si="2"/>
        <v>15.197277022133335</v>
      </c>
      <c r="K25" s="75">
        <v>396.32319999999999</v>
      </c>
      <c r="L25" s="75">
        <v>222.87254418089998</v>
      </c>
      <c r="M25" s="75">
        <f t="shared" si="3"/>
        <v>-173.45065581910001</v>
      </c>
      <c r="N25" s="75"/>
      <c r="O25" s="75">
        <v>0</v>
      </c>
      <c r="P25" s="75">
        <f t="shared" si="4"/>
        <v>0</v>
      </c>
      <c r="Q25" s="75"/>
      <c r="R25" s="75">
        <v>0</v>
      </c>
      <c r="S25" s="75">
        <f t="shared" si="5"/>
        <v>0</v>
      </c>
      <c r="T25" s="75"/>
      <c r="U25" s="75">
        <v>12.915584996299998</v>
      </c>
      <c r="V25" s="75">
        <f t="shared" si="6"/>
        <v>12.915584996299998</v>
      </c>
      <c r="W25" s="75">
        <f t="shared" si="7"/>
        <v>493.06486666666666</v>
      </c>
      <c r="X25" s="75">
        <f t="shared" si="7"/>
        <v>347.72707286599996</v>
      </c>
      <c r="Y25" s="75">
        <f t="shared" si="8"/>
        <v>-145.3377938006667</v>
      </c>
      <c r="Z25" s="76">
        <f t="shared" si="0"/>
        <v>4.5285164095028163</v>
      </c>
      <c r="AA25" s="76">
        <f t="shared" si="0"/>
        <v>4.6790577374377174</v>
      </c>
      <c r="AC25" s="8"/>
    </row>
    <row r="26" spans="1:29" ht="15" customHeight="1" x14ac:dyDescent="0.25">
      <c r="A26" s="4">
        <f t="shared" si="9"/>
        <v>22</v>
      </c>
      <c r="B26" s="72" t="s">
        <v>56</v>
      </c>
      <c r="C26" s="73">
        <v>1000</v>
      </c>
      <c r="D26" s="74">
        <v>0.36220000000000002</v>
      </c>
      <c r="E26" s="75">
        <v>50.95</v>
      </c>
      <c r="F26" s="75">
        <v>34.840337301999995</v>
      </c>
      <c r="G26" s="75">
        <f t="shared" si="1"/>
        <v>-16.109662698000008</v>
      </c>
      <c r="H26" s="75">
        <v>63.708333333333336</v>
      </c>
      <c r="I26" s="75">
        <v>81.555155089699994</v>
      </c>
      <c r="J26" s="75">
        <f t="shared" si="2"/>
        <v>17.846821756366658</v>
      </c>
      <c r="K26" s="75">
        <v>185.45800000000003</v>
      </c>
      <c r="L26" s="75">
        <v>103.37128048089998</v>
      </c>
      <c r="M26" s="75">
        <f t="shared" si="3"/>
        <v>-82.086719519100043</v>
      </c>
      <c r="N26" s="75"/>
      <c r="O26" s="75">
        <v>0</v>
      </c>
      <c r="P26" s="75">
        <f t="shared" si="4"/>
        <v>0</v>
      </c>
      <c r="Q26" s="75"/>
      <c r="R26" s="75">
        <v>0</v>
      </c>
      <c r="S26" s="75">
        <f t="shared" si="5"/>
        <v>0</v>
      </c>
      <c r="T26" s="75"/>
      <c r="U26" s="75">
        <v>0</v>
      </c>
      <c r="V26" s="75">
        <f t="shared" si="6"/>
        <v>0</v>
      </c>
      <c r="W26" s="75">
        <f t="shared" si="7"/>
        <v>249.16633333333337</v>
      </c>
      <c r="X26" s="75">
        <f t="shared" si="7"/>
        <v>184.92643557059998</v>
      </c>
      <c r="Y26" s="75">
        <f t="shared" si="8"/>
        <v>-64.239897762733392</v>
      </c>
      <c r="Z26" s="76">
        <f t="shared" si="0"/>
        <v>4.8904088976120388</v>
      </c>
      <c r="AA26" s="76">
        <f t="shared" si="0"/>
        <v>5.307825638071086</v>
      </c>
      <c r="AC26" s="8"/>
    </row>
    <row r="27" spans="1:29" ht="15" customHeight="1" x14ac:dyDescent="0.25">
      <c r="A27" s="4">
        <f t="shared" si="9"/>
        <v>23</v>
      </c>
      <c r="B27" s="72" t="s">
        <v>57</v>
      </c>
      <c r="C27" s="73">
        <v>2000</v>
      </c>
      <c r="D27" s="74">
        <v>0.36220000000000002</v>
      </c>
      <c r="E27" s="75">
        <v>42.94</v>
      </c>
      <c r="F27" s="75">
        <v>39.987757987699993</v>
      </c>
      <c r="G27" s="75">
        <f t="shared" si="1"/>
        <v>-2.9522420123000046</v>
      </c>
      <c r="H27" s="75">
        <v>32.758333333333333</v>
      </c>
      <c r="I27" s="75">
        <v>33.747651372699998</v>
      </c>
      <c r="J27" s="75">
        <f t="shared" si="2"/>
        <v>0.9893180393666654</v>
      </c>
      <c r="K27" s="75">
        <v>75.144999999999996</v>
      </c>
      <c r="L27" s="75">
        <v>59.501784442399995</v>
      </c>
      <c r="M27" s="75">
        <f t="shared" si="3"/>
        <v>-15.643215557600001</v>
      </c>
      <c r="N27" s="75"/>
      <c r="O27" s="75">
        <v>0</v>
      </c>
      <c r="P27" s="75">
        <f t="shared" si="4"/>
        <v>0</v>
      </c>
      <c r="Q27" s="75"/>
      <c r="R27" s="75">
        <v>0</v>
      </c>
      <c r="S27" s="75">
        <f t="shared" si="5"/>
        <v>0</v>
      </c>
      <c r="T27" s="75"/>
      <c r="U27" s="75">
        <v>0</v>
      </c>
      <c r="V27" s="75">
        <f t="shared" si="6"/>
        <v>0</v>
      </c>
      <c r="W27" s="75">
        <f t="shared" si="7"/>
        <v>107.90333333333334</v>
      </c>
      <c r="X27" s="75">
        <f t="shared" si="7"/>
        <v>93.249435815099986</v>
      </c>
      <c r="Y27" s="75">
        <f t="shared" si="8"/>
        <v>-14.65389751823335</v>
      </c>
      <c r="Z27" s="76">
        <f t="shared" si="0"/>
        <v>2.5128861977953734</v>
      </c>
      <c r="AA27" s="76">
        <f t="shared" si="0"/>
        <v>2.3319495892663693</v>
      </c>
      <c r="AC27" s="8"/>
    </row>
    <row r="28" spans="1:29" ht="15" customHeight="1" x14ac:dyDescent="0.25">
      <c r="A28" s="4">
        <f t="shared" si="9"/>
        <v>24</v>
      </c>
      <c r="B28" s="72" t="s">
        <v>58</v>
      </c>
      <c r="C28" s="73">
        <v>500</v>
      </c>
      <c r="D28" s="74">
        <v>0.36220000000000002</v>
      </c>
      <c r="E28" s="75">
        <v>14.84</v>
      </c>
      <c r="F28" s="75">
        <v>12.0533401428</v>
      </c>
      <c r="G28" s="75">
        <f t="shared" si="1"/>
        <v>-2.7866598572000001</v>
      </c>
      <c r="H28" s="75">
        <v>13.566666666666666</v>
      </c>
      <c r="I28" s="75">
        <v>18.117879607999999</v>
      </c>
      <c r="J28" s="75">
        <f t="shared" si="2"/>
        <v>4.5512129413333327</v>
      </c>
      <c r="K28" s="75">
        <v>59.211600000000004</v>
      </c>
      <c r="L28" s="75">
        <v>40.511275974599997</v>
      </c>
      <c r="M28" s="75">
        <f t="shared" si="3"/>
        <v>-18.700324025400008</v>
      </c>
      <c r="N28" s="75"/>
      <c r="O28" s="75">
        <v>0</v>
      </c>
      <c r="P28" s="75">
        <f t="shared" si="4"/>
        <v>0</v>
      </c>
      <c r="Q28" s="75"/>
      <c r="R28" s="75">
        <v>0</v>
      </c>
      <c r="S28" s="75">
        <f t="shared" si="5"/>
        <v>0</v>
      </c>
      <c r="T28" s="75"/>
      <c r="U28" s="75">
        <v>0</v>
      </c>
      <c r="V28" s="75">
        <f t="shared" si="6"/>
        <v>0</v>
      </c>
      <c r="W28" s="75">
        <f t="shared" si="7"/>
        <v>72.778266666666667</v>
      </c>
      <c r="X28" s="75">
        <f t="shared" si="7"/>
        <v>58.629155582599992</v>
      </c>
      <c r="Y28" s="75">
        <f t="shared" si="8"/>
        <v>-14.149111084066675</v>
      </c>
      <c r="Z28" s="76">
        <f t="shared" si="0"/>
        <v>4.9041958670260559</v>
      </c>
      <c r="AA28" s="76">
        <f t="shared" si="0"/>
        <v>4.8641417970455114</v>
      </c>
      <c r="AC28" s="8"/>
    </row>
    <row r="29" spans="1:29" ht="15" customHeight="1" x14ac:dyDescent="0.25">
      <c r="A29" s="4">
        <f t="shared" si="9"/>
        <v>25</v>
      </c>
      <c r="B29" s="72" t="s">
        <v>59</v>
      </c>
      <c r="C29" s="73">
        <v>2400</v>
      </c>
      <c r="D29" s="74">
        <v>0.36220000000000002</v>
      </c>
      <c r="E29" s="75">
        <v>0</v>
      </c>
      <c r="F29" s="75">
        <v>16.344100216599998</v>
      </c>
      <c r="G29" s="75">
        <f t="shared" si="1"/>
        <v>16.344100216599998</v>
      </c>
      <c r="H29" s="75">
        <v>0</v>
      </c>
      <c r="I29" s="75">
        <v>97.915577949799982</v>
      </c>
      <c r="J29" s="75">
        <f t="shared" si="2"/>
        <v>97.915577949799982</v>
      </c>
      <c r="K29" s="75">
        <v>0</v>
      </c>
      <c r="L29" s="75">
        <v>71.499691087199992</v>
      </c>
      <c r="M29" s="75">
        <f t="shared" si="3"/>
        <v>71.499691087199992</v>
      </c>
      <c r="N29" s="75"/>
      <c r="O29" s="75">
        <v>0</v>
      </c>
      <c r="P29" s="75">
        <f t="shared" si="4"/>
        <v>0</v>
      </c>
      <c r="Q29" s="75"/>
      <c r="R29" s="75">
        <v>0</v>
      </c>
      <c r="S29" s="75">
        <f t="shared" si="5"/>
        <v>0</v>
      </c>
      <c r="T29" s="75"/>
      <c r="U29" s="75">
        <v>0</v>
      </c>
      <c r="V29" s="75">
        <f t="shared" si="6"/>
        <v>0</v>
      </c>
      <c r="W29" s="75">
        <f t="shared" si="7"/>
        <v>0</v>
      </c>
      <c r="X29" s="75">
        <f t="shared" si="7"/>
        <v>169.41526903699997</v>
      </c>
      <c r="Y29" s="75">
        <f t="shared" si="8"/>
        <v>169.41526903699997</v>
      </c>
      <c r="Z29" s="76">
        <f t="shared" si="0"/>
        <v>0</v>
      </c>
      <c r="AA29" s="76">
        <f t="shared" si="0"/>
        <v>10.365530484506708</v>
      </c>
      <c r="AC29" s="8"/>
    </row>
    <row r="30" spans="1:29" ht="15" customHeight="1" x14ac:dyDescent="0.25">
      <c r="A30" s="4">
        <v>26</v>
      </c>
      <c r="B30" s="72" t="s">
        <v>60</v>
      </c>
      <c r="C30" s="73"/>
      <c r="D30" s="74">
        <v>0.36220000000000002</v>
      </c>
      <c r="E30" s="75">
        <v>0</v>
      </c>
      <c r="F30" s="75">
        <v>6.7836522576999991</v>
      </c>
      <c r="G30" s="75">
        <f>F30-E30</f>
        <v>6.7836522576999991</v>
      </c>
      <c r="H30" s="75">
        <v>0</v>
      </c>
      <c r="I30" s="75">
        <v>9.9243526958999979</v>
      </c>
      <c r="J30" s="75">
        <f>I30-H30</f>
        <v>9.9243526958999979</v>
      </c>
      <c r="K30" s="75">
        <v>0</v>
      </c>
      <c r="L30" s="75">
        <v>19.4894314718</v>
      </c>
      <c r="M30" s="75">
        <f>L30-K30</f>
        <v>19.4894314718</v>
      </c>
      <c r="N30" s="75"/>
      <c r="O30" s="75">
        <v>0</v>
      </c>
      <c r="P30" s="75">
        <f>O30-N30</f>
        <v>0</v>
      </c>
      <c r="Q30" s="75"/>
      <c r="R30" s="75">
        <v>0</v>
      </c>
      <c r="S30" s="75">
        <f>R30-Q30</f>
        <v>0</v>
      </c>
      <c r="T30" s="75"/>
      <c r="U30" s="75">
        <v>0</v>
      </c>
      <c r="V30" s="75">
        <f>U30-T30</f>
        <v>0</v>
      </c>
      <c r="W30" s="75">
        <f>T30+Q30+N30+K30+H30</f>
        <v>0</v>
      </c>
      <c r="X30" s="75">
        <f>U30+R30+O30+L30+I30</f>
        <v>29.413784167699998</v>
      </c>
      <c r="Y30" s="75">
        <f>X30-W30</f>
        <v>29.413784167699998</v>
      </c>
      <c r="Z30" s="76">
        <f t="shared" si="0"/>
        <v>0</v>
      </c>
      <c r="AA30" s="76">
        <f t="shared" si="0"/>
        <v>4.3359805382584211</v>
      </c>
      <c r="AC30" s="8"/>
    </row>
    <row r="31" spans="1:29" ht="15" customHeight="1" x14ac:dyDescent="0.25">
      <c r="A31" s="4">
        <v>27</v>
      </c>
      <c r="B31" s="72" t="s">
        <v>61</v>
      </c>
      <c r="C31" s="73">
        <v>1500</v>
      </c>
      <c r="D31" s="74">
        <v>0.36220000000000002</v>
      </c>
      <c r="E31" s="75">
        <v>0</v>
      </c>
      <c r="F31" s="75">
        <v>9.3906594661000007</v>
      </c>
      <c r="G31" s="75">
        <f t="shared" si="1"/>
        <v>9.3906594661000007</v>
      </c>
      <c r="H31" s="75">
        <v>0</v>
      </c>
      <c r="I31" s="75">
        <v>44.546569908400002</v>
      </c>
      <c r="J31" s="75">
        <f t="shared" si="2"/>
        <v>44.546569908400002</v>
      </c>
      <c r="K31" s="75">
        <v>0</v>
      </c>
      <c r="L31" s="75">
        <v>30.2191424295</v>
      </c>
      <c r="M31" s="75">
        <f t="shared" si="3"/>
        <v>30.2191424295</v>
      </c>
      <c r="N31" s="75"/>
      <c r="O31" s="75">
        <v>0</v>
      </c>
      <c r="P31" s="75">
        <f t="shared" si="4"/>
        <v>0</v>
      </c>
      <c r="Q31" s="75"/>
      <c r="R31" s="75">
        <v>0</v>
      </c>
      <c r="S31" s="75">
        <f t="shared" si="5"/>
        <v>0</v>
      </c>
      <c r="T31" s="75"/>
      <c r="U31" s="75">
        <v>1.0458006347568058</v>
      </c>
      <c r="V31" s="75">
        <f t="shared" si="6"/>
        <v>1.0458006347568058</v>
      </c>
      <c r="W31" s="75">
        <f t="shared" si="7"/>
        <v>0</v>
      </c>
      <c r="X31" s="75">
        <f t="shared" si="7"/>
        <v>75.8115129726568</v>
      </c>
      <c r="Y31" s="75">
        <f t="shared" si="8"/>
        <v>75.8115129726568</v>
      </c>
      <c r="Z31" s="76">
        <f t="shared" si="0"/>
        <v>0</v>
      </c>
      <c r="AA31" s="76">
        <f t="shared" si="0"/>
        <v>8.0730765763931807</v>
      </c>
      <c r="AC31" s="8"/>
    </row>
    <row r="32" spans="1:29" ht="15" customHeight="1" x14ac:dyDescent="0.25">
      <c r="A32" s="4">
        <f t="shared" si="9"/>
        <v>28</v>
      </c>
      <c r="B32" s="72" t="s">
        <v>62</v>
      </c>
      <c r="C32" s="73">
        <v>630</v>
      </c>
      <c r="D32" s="74">
        <v>0.36220000000000002</v>
      </c>
      <c r="E32" s="75">
        <v>9.8000000000000007</v>
      </c>
      <c r="F32" s="75">
        <v>6.0968088346</v>
      </c>
      <c r="G32" s="75">
        <f t="shared" si="1"/>
        <v>-3.7031911654000007</v>
      </c>
      <c r="H32" s="75">
        <v>8.5416666666666661</v>
      </c>
      <c r="I32" s="75">
        <v>8.265943061599998</v>
      </c>
      <c r="J32" s="75">
        <f t="shared" si="2"/>
        <v>-0.27572360506666804</v>
      </c>
      <c r="K32" s="75">
        <v>31.752000000000006</v>
      </c>
      <c r="L32" s="75">
        <v>21.497129535499997</v>
      </c>
      <c r="M32" s="75">
        <f t="shared" si="3"/>
        <v>-10.254870464500009</v>
      </c>
      <c r="N32" s="75"/>
      <c r="O32" s="75">
        <v>0</v>
      </c>
      <c r="P32" s="75">
        <f t="shared" si="4"/>
        <v>0</v>
      </c>
      <c r="Q32" s="75"/>
      <c r="R32" s="75">
        <v>0</v>
      </c>
      <c r="S32" s="75">
        <f t="shared" si="5"/>
        <v>0</v>
      </c>
      <c r="T32" s="75"/>
      <c r="U32" s="75">
        <v>1.9959997805999996</v>
      </c>
      <c r="V32" s="75">
        <f t="shared" si="6"/>
        <v>1.9959997805999996</v>
      </c>
      <c r="W32" s="75">
        <f t="shared" si="7"/>
        <v>40.293666666666674</v>
      </c>
      <c r="X32" s="75">
        <f t="shared" si="7"/>
        <v>31.759072377699994</v>
      </c>
      <c r="Y32" s="75">
        <f t="shared" si="8"/>
        <v>-8.5345942889666802</v>
      </c>
      <c r="Z32" s="76">
        <f t="shared" si="0"/>
        <v>4.1115986394557824</v>
      </c>
      <c r="AA32" s="76">
        <f t="shared" si="0"/>
        <v>5.2091304220437555</v>
      </c>
      <c r="AC32" s="8"/>
    </row>
    <row r="33" spans="1:29" ht="15" customHeight="1" x14ac:dyDescent="0.25">
      <c r="A33" s="4">
        <f t="shared" si="9"/>
        <v>29</v>
      </c>
      <c r="B33" s="72" t="s">
        <v>63</v>
      </c>
      <c r="C33" s="73">
        <v>840</v>
      </c>
      <c r="D33" s="74">
        <v>0.36220000000000002</v>
      </c>
      <c r="E33" s="75">
        <v>18.010000000000002</v>
      </c>
      <c r="F33" s="75">
        <v>7.7097076889999991</v>
      </c>
      <c r="G33" s="75">
        <f t="shared" si="1"/>
        <v>-10.300292311000003</v>
      </c>
      <c r="H33" s="75">
        <v>16.224999999999998</v>
      </c>
      <c r="I33" s="75">
        <v>10.896677198899999</v>
      </c>
      <c r="J33" s="75">
        <f t="shared" si="2"/>
        <v>-5.3283228010999988</v>
      </c>
      <c r="K33" s="75">
        <v>58.35240000000001</v>
      </c>
      <c r="L33" s="75">
        <v>57.653476517199991</v>
      </c>
      <c r="M33" s="75">
        <f t="shared" si="3"/>
        <v>-0.69892348280001926</v>
      </c>
      <c r="N33" s="75"/>
      <c r="O33" s="75">
        <v>0</v>
      </c>
      <c r="P33" s="75">
        <f t="shared" si="4"/>
        <v>0</v>
      </c>
      <c r="Q33" s="75"/>
      <c r="R33" s="75">
        <v>0</v>
      </c>
      <c r="S33" s="75">
        <f t="shared" si="5"/>
        <v>0</v>
      </c>
      <c r="T33" s="75"/>
      <c r="U33" s="75">
        <v>0</v>
      </c>
      <c r="V33" s="75">
        <f t="shared" si="6"/>
        <v>0</v>
      </c>
      <c r="W33" s="75">
        <f t="shared" si="7"/>
        <v>74.577400000000011</v>
      </c>
      <c r="X33" s="75">
        <f t="shared" si="7"/>
        <v>68.550153716099985</v>
      </c>
      <c r="Y33" s="75">
        <f t="shared" si="8"/>
        <v>-6.0272462839000269</v>
      </c>
      <c r="Z33" s="76">
        <f t="shared" si="0"/>
        <v>4.1408883953359243</v>
      </c>
      <c r="AA33" s="76">
        <f t="shared" si="0"/>
        <v>8.8914076228733645</v>
      </c>
      <c r="AC33" s="8"/>
    </row>
    <row r="34" spans="1:29" ht="15" customHeight="1" x14ac:dyDescent="0.25">
      <c r="A34" s="4">
        <f t="shared" si="9"/>
        <v>30</v>
      </c>
      <c r="B34" s="72" t="s">
        <v>64</v>
      </c>
      <c r="C34" s="73">
        <v>440</v>
      </c>
      <c r="D34" s="74">
        <v>0.36220000000000002</v>
      </c>
      <c r="E34" s="75">
        <v>2.4900000000000002</v>
      </c>
      <c r="F34" s="75">
        <v>2.0297728203999998</v>
      </c>
      <c r="G34" s="75">
        <f t="shared" si="1"/>
        <v>-0.46022717960000037</v>
      </c>
      <c r="H34" s="75">
        <v>0</v>
      </c>
      <c r="I34" s="75">
        <v>0</v>
      </c>
      <c r="J34" s="75">
        <f t="shared" si="2"/>
        <v>0</v>
      </c>
      <c r="K34" s="75">
        <v>6.3744000000000005</v>
      </c>
      <c r="L34" s="75">
        <v>5.2055150202999991</v>
      </c>
      <c r="M34" s="75">
        <f t="shared" si="3"/>
        <v>-1.1688849797000014</v>
      </c>
      <c r="N34" s="75"/>
      <c r="O34" s="75">
        <v>0</v>
      </c>
      <c r="P34" s="75">
        <f t="shared" si="4"/>
        <v>0</v>
      </c>
      <c r="Q34" s="75"/>
      <c r="R34" s="75">
        <v>0</v>
      </c>
      <c r="S34" s="75">
        <f t="shared" si="5"/>
        <v>0</v>
      </c>
      <c r="T34" s="75"/>
      <c r="U34" s="75">
        <v>8.5427991999999994E-3</v>
      </c>
      <c r="V34" s="75">
        <f t="shared" si="6"/>
        <v>8.5427991999999994E-3</v>
      </c>
      <c r="W34" s="75">
        <f t="shared" si="7"/>
        <v>6.3744000000000005</v>
      </c>
      <c r="X34" s="75">
        <f t="shared" si="7"/>
        <v>5.2140578194999989</v>
      </c>
      <c r="Y34" s="75">
        <f t="shared" si="8"/>
        <v>-1.1603421805000016</v>
      </c>
      <c r="Z34" s="76">
        <f t="shared" si="0"/>
        <v>2.56</v>
      </c>
      <c r="AA34" s="76">
        <f t="shared" si="0"/>
        <v>2.5687888649885871</v>
      </c>
      <c r="AC34" s="8"/>
    </row>
    <row r="35" spans="1:29" ht="15" customHeight="1" x14ac:dyDescent="0.25">
      <c r="A35" s="4">
        <f t="shared" si="9"/>
        <v>31</v>
      </c>
      <c r="B35" s="72" t="s">
        <v>65</v>
      </c>
      <c r="C35" s="73">
        <v>880</v>
      </c>
      <c r="D35" s="74">
        <v>0.36220000000000002</v>
      </c>
      <c r="E35" s="75">
        <v>18.07</v>
      </c>
      <c r="F35" s="75">
        <v>22.231987105799998</v>
      </c>
      <c r="G35" s="75">
        <f t="shared" si="1"/>
        <v>4.161987105799998</v>
      </c>
      <c r="H35" s="75">
        <v>0</v>
      </c>
      <c r="I35" s="75">
        <v>0</v>
      </c>
      <c r="J35" s="75">
        <f t="shared" si="2"/>
        <v>0</v>
      </c>
      <c r="K35" s="75">
        <v>63.787099999999995</v>
      </c>
      <c r="L35" s="75">
        <v>76.145862240699998</v>
      </c>
      <c r="M35" s="75">
        <f t="shared" si="3"/>
        <v>12.358762240700003</v>
      </c>
      <c r="N35" s="75"/>
      <c r="O35" s="75">
        <v>0</v>
      </c>
      <c r="P35" s="75">
        <f t="shared" si="4"/>
        <v>0</v>
      </c>
      <c r="Q35" s="75"/>
      <c r="R35" s="75">
        <v>0</v>
      </c>
      <c r="S35" s="75">
        <f t="shared" si="5"/>
        <v>0</v>
      </c>
      <c r="T35" s="75"/>
      <c r="U35" s="75">
        <v>0</v>
      </c>
      <c r="V35" s="75">
        <f t="shared" si="6"/>
        <v>0</v>
      </c>
      <c r="W35" s="75">
        <f t="shared" si="7"/>
        <v>63.787099999999995</v>
      </c>
      <c r="X35" s="75">
        <f t="shared" si="7"/>
        <v>76.145862240699998</v>
      </c>
      <c r="Y35" s="75">
        <f t="shared" si="8"/>
        <v>12.358762240700003</v>
      </c>
      <c r="Z35" s="76">
        <f t="shared" si="0"/>
        <v>3.53</v>
      </c>
      <c r="AA35" s="76">
        <f t="shared" si="0"/>
        <v>3.4250587623287467</v>
      </c>
      <c r="AC35" s="8"/>
    </row>
    <row r="36" spans="1:29" ht="15" customHeight="1" x14ac:dyDescent="0.25">
      <c r="A36" s="4">
        <f t="shared" si="9"/>
        <v>32</v>
      </c>
      <c r="B36" s="72" t="s">
        <v>66</v>
      </c>
      <c r="C36" s="73">
        <v>1000</v>
      </c>
      <c r="D36" s="74">
        <v>0.36220000000000002</v>
      </c>
      <c r="E36" s="75">
        <v>0</v>
      </c>
      <c r="F36" s="75">
        <v>10.130944884799998</v>
      </c>
      <c r="G36" s="75">
        <f t="shared" si="1"/>
        <v>10.130944884799998</v>
      </c>
      <c r="H36" s="75">
        <v>0</v>
      </c>
      <c r="I36" s="75">
        <v>61.652972915573997</v>
      </c>
      <c r="J36" s="75">
        <f t="shared" si="2"/>
        <v>61.652972915573997</v>
      </c>
      <c r="K36" s="75">
        <v>0</v>
      </c>
      <c r="L36" s="75">
        <v>37.670654271499998</v>
      </c>
      <c r="M36" s="75">
        <f t="shared" si="3"/>
        <v>37.670654271499998</v>
      </c>
      <c r="N36" s="75"/>
      <c r="O36" s="75">
        <v>0</v>
      </c>
      <c r="P36" s="75">
        <f t="shared" si="4"/>
        <v>0</v>
      </c>
      <c r="Q36" s="75"/>
      <c r="R36" s="75">
        <v>0</v>
      </c>
      <c r="S36" s="75">
        <f t="shared" si="5"/>
        <v>0</v>
      </c>
      <c r="T36" s="75"/>
      <c r="U36" s="75">
        <v>1.7968473883999998</v>
      </c>
      <c r="V36" s="75">
        <f t="shared" si="6"/>
        <v>1.7968473883999998</v>
      </c>
      <c r="W36" s="75">
        <f t="shared" si="7"/>
        <v>0</v>
      </c>
      <c r="X36" s="75">
        <f t="shared" si="7"/>
        <v>101.12047457547399</v>
      </c>
      <c r="Y36" s="75">
        <f t="shared" si="8"/>
        <v>101.12047457547399</v>
      </c>
      <c r="Z36" s="76">
        <f t="shared" si="0"/>
        <v>0</v>
      </c>
      <c r="AA36" s="76">
        <f t="shared" si="0"/>
        <v>9.9813468265127447</v>
      </c>
      <c r="AC36" s="8"/>
    </row>
    <row r="37" spans="1:29" ht="15" customHeight="1" x14ac:dyDescent="0.25">
      <c r="A37" s="4">
        <f t="shared" si="9"/>
        <v>33</v>
      </c>
      <c r="B37" s="72" t="s">
        <v>67</v>
      </c>
      <c r="C37" s="73">
        <v>1000</v>
      </c>
      <c r="D37" s="74">
        <v>0.36220000000000002</v>
      </c>
      <c r="E37" s="75">
        <v>0</v>
      </c>
      <c r="F37" s="75">
        <v>8.5161269853999979</v>
      </c>
      <c r="G37" s="75">
        <f t="shared" si="1"/>
        <v>8.5161269853999979</v>
      </c>
      <c r="H37" s="75">
        <v>0</v>
      </c>
      <c r="I37" s="75">
        <v>19.011550813844373</v>
      </c>
      <c r="J37" s="75">
        <f t="shared" si="2"/>
        <v>19.011550813844373</v>
      </c>
      <c r="K37" s="75">
        <v>0</v>
      </c>
      <c r="L37" s="75">
        <v>26.8604879799</v>
      </c>
      <c r="M37" s="75">
        <f t="shared" si="3"/>
        <v>26.8604879799</v>
      </c>
      <c r="N37" s="75"/>
      <c r="O37" s="75">
        <v>0</v>
      </c>
      <c r="P37" s="75">
        <f t="shared" si="4"/>
        <v>0</v>
      </c>
      <c r="Q37" s="75"/>
      <c r="R37" s="75">
        <v>0</v>
      </c>
      <c r="S37" s="75">
        <f t="shared" si="5"/>
        <v>0</v>
      </c>
      <c r="T37" s="75"/>
      <c r="U37" s="75">
        <v>0</v>
      </c>
      <c r="V37" s="75">
        <f t="shared" si="6"/>
        <v>0</v>
      </c>
      <c r="W37" s="75">
        <f t="shared" si="7"/>
        <v>0</v>
      </c>
      <c r="X37" s="75">
        <f t="shared" si="7"/>
        <v>45.872038793744373</v>
      </c>
      <c r="Y37" s="75">
        <f t="shared" si="8"/>
        <v>45.872038793744373</v>
      </c>
      <c r="Z37" s="76">
        <f t="shared" si="0"/>
        <v>0</v>
      </c>
      <c r="AA37" s="76">
        <f t="shared" si="0"/>
        <v>5.3864906984580134</v>
      </c>
      <c r="AC37" s="8"/>
    </row>
    <row r="38" spans="1:29" ht="15" customHeight="1" x14ac:dyDescent="0.25">
      <c r="A38" s="4">
        <f t="shared" si="9"/>
        <v>34</v>
      </c>
      <c r="B38" s="72" t="s">
        <v>68</v>
      </c>
      <c r="C38" s="83">
        <v>1000</v>
      </c>
      <c r="D38" s="74">
        <v>0.36220000000000002</v>
      </c>
      <c r="E38" s="75">
        <v>0</v>
      </c>
      <c r="F38" s="75">
        <v>0</v>
      </c>
      <c r="G38" s="75">
        <f t="shared" si="1"/>
        <v>0</v>
      </c>
      <c r="H38" s="75">
        <v>0</v>
      </c>
      <c r="I38" s="75">
        <v>0</v>
      </c>
      <c r="J38" s="75">
        <f t="shared" si="2"/>
        <v>0</v>
      </c>
      <c r="K38" s="75">
        <v>0</v>
      </c>
      <c r="L38" s="75">
        <v>-50.5347808832</v>
      </c>
      <c r="M38" s="75">
        <f t="shared" si="3"/>
        <v>-50.5347808832</v>
      </c>
      <c r="N38" s="75"/>
      <c r="O38" s="75">
        <v>0</v>
      </c>
      <c r="P38" s="75">
        <f t="shared" si="4"/>
        <v>0</v>
      </c>
      <c r="Q38" s="75"/>
      <c r="R38" s="75">
        <v>0</v>
      </c>
      <c r="S38" s="75">
        <f t="shared" si="5"/>
        <v>0</v>
      </c>
      <c r="T38" s="75"/>
      <c r="U38" s="75">
        <v>0</v>
      </c>
      <c r="V38" s="75">
        <f t="shared" si="6"/>
        <v>0</v>
      </c>
      <c r="W38" s="75">
        <f t="shared" si="7"/>
        <v>0</v>
      </c>
      <c r="X38" s="75">
        <f t="shared" si="7"/>
        <v>-50.5347808832</v>
      </c>
      <c r="Y38" s="75">
        <f t="shared" si="8"/>
        <v>-50.5347808832</v>
      </c>
      <c r="Z38" s="76">
        <f t="shared" si="0"/>
        <v>0</v>
      </c>
      <c r="AA38" s="76">
        <f t="shared" si="0"/>
        <v>0</v>
      </c>
      <c r="AC38" s="8"/>
    </row>
    <row r="39" spans="1:29" ht="15" customHeight="1" x14ac:dyDescent="0.25">
      <c r="A39" s="4">
        <f t="shared" si="9"/>
        <v>35</v>
      </c>
      <c r="B39" s="72" t="s">
        <v>69</v>
      </c>
      <c r="C39" s="83">
        <v>630</v>
      </c>
      <c r="D39" s="74">
        <v>0.36220000000000002</v>
      </c>
      <c r="E39" s="75">
        <v>0</v>
      </c>
      <c r="F39" s="75">
        <v>1.0609513816</v>
      </c>
      <c r="G39" s="75">
        <f t="shared" si="1"/>
        <v>1.0609513816</v>
      </c>
      <c r="H39" s="75">
        <v>0</v>
      </c>
      <c r="I39" s="75">
        <v>0.8110160368999999</v>
      </c>
      <c r="J39" s="75">
        <f t="shared" si="2"/>
        <v>0.8110160368999999</v>
      </c>
      <c r="K39" s="75">
        <v>0</v>
      </c>
      <c r="L39" s="75">
        <v>3.4940170685999994</v>
      </c>
      <c r="M39" s="75">
        <f t="shared" si="3"/>
        <v>3.4940170685999994</v>
      </c>
      <c r="N39" s="75"/>
      <c r="O39" s="75">
        <v>0</v>
      </c>
      <c r="P39" s="75">
        <f t="shared" si="4"/>
        <v>0</v>
      </c>
      <c r="Q39" s="75"/>
      <c r="R39" s="75">
        <v>0</v>
      </c>
      <c r="S39" s="75">
        <f t="shared" si="5"/>
        <v>0</v>
      </c>
      <c r="T39" s="75"/>
      <c r="U39" s="75">
        <v>0</v>
      </c>
      <c r="V39" s="75">
        <f t="shared" si="6"/>
        <v>0</v>
      </c>
      <c r="W39" s="75">
        <f t="shared" si="7"/>
        <v>0</v>
      </c>
      <c r="X39" s="75">
        <f t="shared" si="7"/>
        <v>4.3050331054999997</v>
      </c>
      <c r="Y39" s="75">
        <f t="shared" si="8"/>
        <v>4.3050331054999997</v>
      </c>
      <c r="Z39" s="76">
        <f t="shared" si="0"/>
        <v>0</v>
      </c>
      <c r="AA39" s="76">
        <f t="shared" si="0"/>
        <v>4.0577100705667242</v>
      </c>
      <c r="AC39" s="8"/>
    </row>
    <row r="40" spans="1:29" ht="15" customHeight="1" x14ac:dyDescent="0.25">
      <c r="A40" s="4">
        <f t="shared" si="9"/>
        <v>36</v>
      </c>
      <c r="B40" s="72" t="s">
        <v>70</v>
      </c>
      <c r="C40" s="83">
        <v>840</v>
      </c>
      <c r="D40" s="74">
        <v>0.36220000000000002</v>
      </c>
      <c r="E40" s="75">
        <v>0</v>
      </c>
      <c r="F40" s="75">
        <v>1.1567691190999998</v>
      </c>
      <c r="G40" s="75">
        <f t="shared" si="1"/>
        <v>1.1567691190999998</v>
      </c>
      <c r="H40" s="75">
        <v>0</v>
      </c>
      <c r="I40" s="75">
        <v>4.132968374239999</v>
      </c>
      <c r="J40" s="75">
        <f t="shared" si="2"/>
        <v>4.132968374239999</v>
      </c>
      <c r="K40" s="75">
        <v>0</v>
      </c>
      <c r="L40" s="75">
        <v>4.1395960023999994</v>
      </c>
      <c r="M40" s="75">
        <f t="shared" si="3"/>
        <v>4.1395960023999994</v>
      </c>
      <c r="N40" s="75"/>
      <c r="O40" s="75">
        <v>0</v>
      </c>
      <c r="P40" s="75">
        <f t="shared" si="4"/>
        <v>0</v>
      </c>
      <c r="Q40" s="75"/>
      <c r="R40" s="75">
        <v>0</v>
      </c>
      <c r="S40" s="75">
        <f t="shared" si="5"/>
        <v>0</v>
      </c>
      <c r="T40" s="75"/>
      <c r="U40" s="75">
        <v>0</v>
      </c>
      <c r="V40" s="75">
        <f t="shared" si="6"/>
        <v>0</v>
      </c>
      <c r="W40" s="75">
        <f t="shared" si="7"/>
        <v>0</v>
      </c>
      <c r="X40" s="75">
        <f t="shared" si="7"/>
        <v>8.2725643766399983</v>
      </c>
      <c r="Y40" s="75">
        <f t="shared" si="8"/>
        <v>8.2725643766399983</v>
      </c>
      <c r="Z40" s="76">
        <f t="shared" si="0"/>
        <v>0</v>
      </c>
      <c r="AA40" s="76">
        <f t="shared" si="0"/>
        <v>7.1514395051246655</v>
      </c>
      <c r="AC40" s="8"/>
    </row>
    <row r="41" spans="1:29" ht="15" customHeight="1" x14ac:dyDescent="0.25">
      <c r="A41" s="4">
        <f t="shared" si="9"/>
        <v>37</v>
      </c>
      <c r="B41" s="72" t="s">
        <v>71</v>
      </c>
      <c r="C41" s="73"/>
      <c r="D41" s="74">
        <v>0.36220000000000002</v>
      </c>
      <c r="E41" s="75">
        <v>6.64</v>
      </c>
      <c r="F41" s="75">
        <v>7.6292763879999992</v>
      </c>
      <c r="G41" s="75">
        <f t="shared" si="1"/>
        <v>0.98927638799999951</v>
      </c>
      <c r="H41" s="75">
        <v>9.7916666666666661</v>
      </c>
      <c r="I41" s="75">
        <v>10.323177953999998</v>
      </c>
      <c r="J41" s="75">
        <f t="shared" si="2"/>
        <v>0.53151128733333231</v>
      </c>
      <c r="K41" s="75">
        <v>28.020799999999998</v>
      </c>
      <c r="L41" s="75">
        <v>25.690935151499996</v>
      </c>
      <c r="M41" s="75">
        <f t="shared" si="3"/>
        <v>-2.3298648485000015</v>
      </c>
      <c r="N41" s="75"/>
      <c r="O41" s="75">
        <v>0</v>
      </c>
      <c r="P41" s="75">
        <f t="shared" si="4"/>
        <v>0</v>
      </c>
      <c r="Q41" s="75"/>
      <c r="R41" s="75">
        <v>0</v>
      </c>
      <c r="S41" s="75">
        <f t="shared" si="5"/>
        <v>0</v>
      </c>
      <c r="T41" s="75"/>
      <c r="U41" s="75">
        <v>0</v>
      </c>
      <c r="V41" s="75">
        <f t="shared" si="6"/>
        <v>0</v>
      </c>
      <c r="W41" s="75">
        <f t="shared" si="7"/>
        <v>37.812466666666666</v>
      </c>
      <c r="X41" s="75">
        <f>U41+R41+O41+L41+I41</f>
        <v>36.014113105499995</v>
      </c>
      <c r="Y41" s="75">
        <f t="shared" si="8"/>
        <v>-1.798353561166671</v>
      </c>
      <c r="Z41" s="76">
        <f t="shared" si="0"/>
        <v>5.6946485943775098</v>
      </c>
      <c r="AA41" s="76">
        <f t="shared" si="0"/>
        <v>4.7205149314220911</v>
      </c>
      <c r="AC41" s="8"/>
    </row>
    <row r="42" spans="1:29" ht="15" customHeight="1" x14ac:dyDescent="0.25">
      <c r="A42" s="4">
        <f t="shared" si="9"/>
        <v>38</v>
      </c>
      <c r="B42" s="84" t="s">
        <v>72</v>
      </c>
      <c r="C42" s="73"/>
      <c r="D42" s="74">
        <v>0.36220000000000002</v>
      </c>
      <c r="E42" s="75">
        <v>0</v>
      </c>
      <c r="F42" s="75">
        <v>0</v>
      </c>
      <c r="G42" s="75">
        <f>F42-E42</f>
        <v>0</v>
      </c>
      <c r="H42" s="75">
        <v>0</v>
      </c>
      <c r="I42" s="75">
        <v>0</v>
      </c>
      <c r="J42" s="75">
        <f>I42-H42</f>
        <v>0</v>
      </c>
      <c r="K42" s="75">
        <v>0</v>
      </c>
      <c r="L42" s="75">
        <v>0</v>
      </c>
      <c r="M42" s="75">
        <f>L42-K42</f>
        <v>0</v>
      </c>
      <c r="N42" s="75"/>
      <c r="O42" s="75">
        <v>0</v>
      </c>
      <c r="P42" s="75">
        <f>O42-N42</f>
        <v>0</v>
      </c>
      <c r="Q42" s="75"/>
      <c r="R42" s="75">
        <v>0</v>
      </c>
      <c r="S42" s="75">
        <f>R42-Q42</f>
        <v>0</v>
      </c>
      <c r="T42" s="75"/>
      <c r="U42" s="75">
        <v>0</v>
      </c>
      <c r="V42" s="75">
        <f>U42-T42</f>
        <v>0</v>
      </c>
      <c r="W42" s="75">
        <f>T42+Q42+N42+K42+H42</f>
        <v>0</v>
      </c>
      <c r="X42" s="75">
        <f>U42+R42+O42+L42+I42</f>
        <v>0</v>
      </c>
      <c r="Y42" s="75">
        <f>X42-W42</f>
        <v>0</v>
      </c>
      <c r="Z42" s="76">
        <f t="shared" si="0"/>
        <v>0</v>
      </c>
      <c r="AA42" s="76">
        <f t="shared" si="0"/>
        <v>0</v>
      </c>
      <c r="AC42" s="8"/>
    </row>
    <row r="43" spans="1:29" ht="15" customHeight="1" x14ac:dyDescent="0.25">
      <c r="A43" s="4">
        <f t="shared" si="9"/>
        <v>39</v>
      </c>
      <c r="B43" s="84" t="s">
        <v>73</v>
      </c>
      <c r="C43" s="73"/>
      <c r="D43" s="74"/>
      <c r="E43" s="75">
        <v>0</v>
      </c>
      <c r="F43" s="75">
        <v>0</v>
      </c>
      <c r="G43" s="75">
        <f>F43-E43</f>
        <v>0</v>
      </c>
      <c r="H43" s="75">
        <v>0</v>
      </c>
      <c r="I43" s="75">
        <v>0</v>
      </c>
      <c r="J43" s="75">
        <f>I43-H43</f>
        <v>0</v>
      </c>
      <c r="K43" s="75">
        <v>0</v>
      </c>
      <c r="L43" s="75">
        <v>0</v>
      </c>
      <c r="M43" s="75">
        <f>L43-K43</f>
        <v>0</v>
      </c>
      <c r="N43" s="75"/>
      <c r="O43" s="75">
        <v>0</v>
      </c>
      <c r="P43" s="75">
        <f>O43-N43</f>
        <v>0</v>
      </c>
      <c r="Q43" s="75"/>
      <c r="R43" s="75">
        <v>0</v>
      </c>
      <c r="S43" s="75">
        <f>R43-Q43</f>
        <v>0</v>
      </c>
      <c r="T43" s="75"/>
      <c r="U43" s="75">
        <v>0</v>
      </c>
      <c r="V43" s="75">
        <f>U43-T43</f>
        <v>0</v>
      </c>
      <c r="W43" s="75">
        <f>T43+Q43+N43+K43+H43</f>
        <v>0</v>
      </c>
      <c r="X43" s="75">
        <f>U43+R43+O43+L43+I43</f>
        <v>0</v>
      </c>
      <c r="Y43" s="75">
        <f>X43-W43</f>
        <v>0</v>
      </c>
      <c r="Z43" s="76">
        <f t="shared" si="0"/>
        <v>0</v>
      </c>
      <c r="AA43" s="76">
        <f t="shared" si="0"/>
        <v>0</v>
      </c>
      <c r="AC43" s="8"/>
    </row>
    <row r="44" spans="1:29" ht="15" customHeight="1" x14ac:dyDescent="0.25">
      <c r="A44" s="4">
        <f t="shared" si="9"/>
        <v>40</v>
      </c>
      <c r="B44" s="84" t="s">
        <v>74</v>
      </c>
      <c r="C44" s="73"/>
      <c r="D44" s="74"/>
      <c r="E44" s="75">
        <v>0</v>
      </c>
      <c r="F44" s="75">
        <v>0</v>
      </c>
      <c r="G44" s="75">
        <f>F44-E44</f>
        <v>0</v>
      </c>
      <c r="H44" s="75">
        <v>0</v>
      </c>
      <c r="I44" s="75">
        <v>0</v>
      </c>
      <c r="J44" s="75">
        <f>I44-H44</f>
        <v>0</v>
      </c>
      <c r="K44" s="75">
        <v>0</v>
      </c>
      <c r="L44" s="75">
        <v>0.39123337259999996</v>
      </c>
      <c r="M44" s="75">
        <f>L44-K44</f>
        <v>0.39123337259999996</v>
      </c>
      <c r="N44" s="75"/>
      <c r="O44" s="75">
        <v>0</v>
      </c>
      <c r="P44" s="75">
        <f>O44-N44</f>
        <v>0</v>
      </c>
      <c r="Q44" s="75"/>
      <c r="R44" s="75">
        <v>0</v>
      </c>
      <c r="S44" s="75">
        <f>R44-Q44</f>
        <v>0</v>
      </c>
      <c r="T44" s="75"/>
      <c r="U44" s="75">
        <v>0</v>
      </c>
      <c r="V44" s="75">
        <f>U44-T44</f>
        <v>0</v>
      </c>
      <c r="W44" s="75">
        <f>T44+Q44+N44+K44+H44</f>
        <v>0</v>
      </c>
      <c r="X44" s="75">
        <f>U44+R44+O44+L44+I44</f>
        <v>0.39123337259999996</v>
      </c>
      <c r="Y44" s="75">
        <f>X44-W44</f>
        <v>0.39123337259999996</v>
      </c>
      <c r="Z44" s="76">
        <f t="shared" si="0"/>
        <v>0</v>
      </c>
      <c r="AA44" s="76">
        <f t="shared" si="0"/>
        <v>0</v>
      </c>
      <c r="AC44" s="8"/>
    </row>
    <row r="45" spans="1:29" ht="15" customHeight="1" x14ac:dyDescent="0.25">
      <c r="A45" s="77">
        <v>41</v>
      </c>
      <c r="B45" s="78" t="s">
        <v>75</v>
      </c>
      <c r="C45" s="79">
        <f>SUM(C24:C41)</f>
        <v>17760</v>
      </c>
      <c r="D45" s="80">
        <v>0.36220000000000002</v>
      </c>
      <c r="E45" s="81">
        <f>SUM(E24:E44)</f>
        <v>332.34999999999997</v>
      </c>
      <c r="F45" s="81">
        <f t="shared" ref="F45:Y45" si="12">SUM(F24:F44)</f>
        <v>303.46413709119992</v>
      </c>
      <c r="G45" s="81">
        <f t="shared" si="12"/>
        <v>-28.88586290880005</v>
      </c>
      <c r="H45" s="81">
        <f t="shared" si="12"/>
        <v>290.03333333333336</v>
      </c>
      <c r="I45" s="81">
        <f t="shared" si="12"/>
        <v>564.61890864815837</v>
      </c>
      <c r="J45" s="81">
        <f t="shared" si="12"/>
        <v>274.58557531482501</v>
      </c>
      <c r="K45" s="81">
        <f t="shared" si="12"/>
        <v>1142.7472</v>
      </c>
      <c r="L45" s="81">
        <f t="shared" si="12"/>
        <v>903.29013620820001</v>
      </c>
      <c r="M45" s="81">
        <f t="shared" si="12"/>
        <v>-239.45706379180012</v>
      </c>
      <c r="N45" s="81">
        <f t="shared" si="12"/>
        <v>0</v>
      </c>
      <c r="O45" s="81">
        <f t="shared" si="12"/>
        <v>0</v>
      </c>
      <c r="P45" s="81">
        <f t="shared" si="12"/>
        <v>0</v>
      </c>
      <c r="Q45" s="81">
        <f t="shared" si="12"/>
        <v>0</v>
      </c>
      <c r="R45" s="81">
        <f t="shared" si="12"/>
        <v>0</v>
      </c>
      <c r="S45" s="81">
        <f t="shared" si="12"/>
        <v>0</v>
      </c>
      <c r="T45" s="81">
        <f t="shared" si="12"/>
        <v>0</v>
      </c>
      <c r="U45" s="81">
        <f t="shared" si="12"/>
        <v>17.762775599256805</v>
      </c>
      <c r="V45" s="81">
        <f t="shared" si="12"/>
        <v>17.762775599256805</v>
      </c>
      <c r="W45" s="81">
        <f t="shared" si="12"/>
        <v>1432.7805333333333</v>
      </c>
      <c r="X45" s="81">
        <f t="shared" si="12"/>
        <v>1485.671820455615</v>
      </c>
      <c r="Y45" s="81">
        <f t="shared" si="12"/>
        <v>52.89128712228171</v>
      </c>
      <c r="Z45" s="82">
        <f t="shared" si="0"/>
        <v>4.3110592247129036</v>
      </c>
      <c r="AA45" s="82">
        <f t="shared" si="0"/>
        <v>4.8957080553117445</v>
      </c>
      <c r="AC45" s="8"/>
    </row>
    <row r="46" spans="1:29" ht="15" customHeight="1" x14ac:dyDescent="0.25">
      <c r="A46" s="4">
        <f t="shared" si="9"/>
        <v>42</v>
      </c>
      <c r="B46" s="85" t="s">
        <v>76</v>
      </c>
      <c r="C46" s="73">
        <v>152.66</v>
      </c>
      <c r="D46" s="74">
        <v>0.36220000000000002</v>
      </c>
      <c r="E46" s="75">
        <v>7.85</v>
      </c>
      <c r="F46" s="75">
        <v>9.0133436535000033</v>
      </c>
      <c r="G46" s="75">
        <f t="shared" si="1"/>
        <v>1.1633436535000037</v>
      </c>
      <c r="H46" s="75">
        <v>3.1416666666666666</v>
      </c>
      <c r="I46" s="75">
        <v>0</v>
      </c>
      <c r="J46" s="75">
        <f t="shared" si="2"/>
        <v>-3.1416666666666666</v>
      </c>
      <c r="K46" s="75">
        <v>44.901999999999994</v>
      </c>
      <c r="L46" s="75">
        <v>57.079529408088817</v>
      </c>
      <c r="M46" s="75">
        <f t="shared" si="3"/>
        <v>12.177529408088823</v>
      </c>
      <c r="N46" s="75"/>
      <c r="O46" s="75">
        <v>0</v>
      </c>
      <c r="P46" s="75">
        <f t="shared" si="4"/>
        <v>0</v>
      </c>
      <c r="Q46" s="75"/>
      <c r="R46" s="75">
        <v>0</v>
      </c>
      <c r="S46" s="75">
        <f t="shared" si="5"/>
        <v>0</v>
      </c>
      <c r="T46" s="75"/>
      <c r="U46" s="75">
        <v>0</v>
      </c>
      <c r="V46" s="75">
        <f t="shared" si="6"/>
        <v>0</v>
      </c>
      <c r="W46" s="75">
        <f t="shared" si="7"/>
        <v>48.04366666666666</v>
      </c>
      <c r="X46" s="75">
        <f t="shared" si="7"/>
        <v>57.079529408088817</v>
      </c>
      <c r="Y46" s="75">
        <f t="shared" si="8"/>
        <v>9.0358627414221573</v>
      </c>
      <c r="Z46" s="76">
        <f t="shared" si="0"/>
        <v>6.1202123142250526</v>
      </c>
      <c r="AA46" s="76">
        <f t="shared" si="0"/>
        <v>6.332780775081627</v>
      </c>
      <c r="AC46" s="8"/>
    </row>
    <row r="47" spans="1:29" ht="15" customHeight="1" x14ac:dyDescent="0.25">
      <c r="A47" s="4">
        <f t="shared" si="9"/>
        <v>43</v>
      </c>
      <c r="B47" s="85" t="s">
        <v>77</v>
      </c>
      <c r="C47" s="73">
        <v>3755.6260000000002</v>
      </c>
      <c r="D47" s="74">
        <v>0.36220000000000002</v>
      </c>
      <c r="E47" s="75">
        <v>226.63</v>
      </c>
      <c r="F47" s="75">
        <v>255.87737940523834</v>
      </c>
      <c r="G47" s="75">
        <f t="shared" si="1"/>
        <v>29.247379405238348</v>
      </c>
      <c r="H47" s="75">
        <v>0</v>
      </c>
      <c r="I47" s="75">
        <v>0</v>
      </c>
      <c r="J47" s="75">
        <f t="shared" si="2"/>
        <v>0</v>
      </c>
      <c r="K47" s="75">
        <v>972.24270000000001</v>
      </c>
      <c r="L47" s="75">
        <v>1073.9295814625782</v>
      </c>
      <c r="M47" s="75">
        <f t="shared" si="3"/>
        <v>101.68688146257819</v>
      </c>
      <c r="N47" s="75"/>
      <c r="O47" s="75">
        <v>0</v>
      </c>
      <c r="P47" s="75">
        <f t="shared" si="4"/>
        <v>0</v>
      </c>
      <c r="Q47" s="75"/>
      <c r="R47" s="75">
        <v>0</v>
      </c>
      <c r="S47" s="75">
        <f t="shared" si="5"/>
        <v>0</v>
      </c>
      <c r="T47" s="75"/>
      <c r="U47" s="75">
        <v>4.1779474890000001</v>
      </c>
      <c r="V47" s="75">
        <f t="shared" si="6"/>
        <v>4.1779474890000001</v>
      </c>
      <c r="W47" s="75">
        <f t="shared" si="7"/>
        <v>972.24270000000001</v>
      </c>
      <c r="X47" s="75">
        <f>U47+R47+O47+L47+I47</f>
        <v>1078.1075289515782</v>
      </c>
      <c r="Y47" s="75">
        <f t="shared" si="8"/>
        <v>105.86482895157815</v>
      </c>
      <c r="Z47" s="76">
        <f t="shared" si="0"/>
        <v>4.29</v>
      </c>
      <c r="AA47" s="76">
        <f t="shared" si="0"/>
        <v>4.2133756858755254</v>
      </c>
      <c r="AC47" s="8"/>
    </row>
    <row r="48" spans="1:29" ht="15" customHeight="1" x14ac:dyDescent="0.25">
      <c r="A48" s="4">
        <f t="shared" si="9"/>
        <v>44</v>
      </c>
      <c r="B48" s="85" t="s">
        <v>78</v>
      </c>
      <c r="C48" s="73">
        <v>3688</v>
      </c>
      <c r="D48" s="74">
        <v>0.36220000000000002</v>
      </c>
      <c r="E48" s="75">
        <v>162.97999999999999</v>
      </c>
      <c r="F48" s="75">
        <v>160.47895454234569</v>
      </c>
      <c r="G48" s="75">
        <f t="shared" si="1"/>
        <v>-2.5010454576542998</v>
      </c>
      <c r="H48" s="75">
        <v>0</v>
      </c>
      <c r="I48" s="75">
        <v>0</v>
      </c>
      <c r="J48" s="75">
        <f t="shared" si="2"/>
        <v>0</v>
      </c>
      <c r="K48" s="75">
        <v>752.96759999999995</v>
      </c>
      <c r="L48" s="75">
        <v>485.20774797463849</v>
      </c>
      <c r="M48" s="75">
        <f t="shared" si="3"/>
        <v>-267.75985202536145</v>
      </c>
      <c r="N48" s="75"/>
      <c r="O48" s="75">
        <v>0</v>
      </c>
      <c r="P48" s="75">
        <f t="shared" si="4"/>
        <v>0</v>
      </c>
      <c r="Q48" s="75"/>
      <c r="R48" s="75">
        <v>0</v>
      </c>
      <c r="S48" s="75">
        <f t="shared" si="5"/>
        <v>0</v>
      </c>
      <c r="T48" s="75"/>
      <c r="U48" s="75">
        <v>0</v>
      </c>
      <c r="V48" s="75">
        <f t="shared" si="6"/>
        <v>0</v>
      </c>
      <c r="W48" s="75">
        <f t="shared" si="7"/>
        <v>752.96759999999995</v>
      </c>
      <c r="X48" s="75">
        <f t="shared" si="7"/>
        <v>485.20774797463849</v>
      </c>
      <c r="Y48" s="75">
        <f t="shared" si="8"/>
        <v>-267.75985202536145</v>
      </c>
      <c r="Z48" s="76">
        <f t="shared" si="0"/>
        <v>4.62</v>
      </c>
      <c r="AA48" s="76">
        <f t="shared" si="0"/>
        <v>3.0234976876460546</v>
      </c>
      <c r="AC48" s="8"/>
    </row>
    <row r="49" spans="1:29" ht="15" customHeight="1" x14ac:dyDescent="0.25">
      <c r="A49" s="77">
        <f>A48+1</f>
        <v>45</v>
      </c>
      <c r="B49" s="78" t="s">
        <v>79</v>
      </c>
      <c r="C49" s="79">
        <f>SUM(C46:C48)</f>
        <v>7596.2860000000001</v>
      </c>
      <c r="D49" s="80">
        <v>0.36220000000000002</v>
      </c>
      <c r="E49" s="81">
        <f t="shared" ref="E49:Y49" si="13">SUM(E46:E48)</f>
        <v>397.46</v>
      </c>
      <c r="F49" s="81">
        <f t="shared" si="13"/>
        <v>425.36967760108405</v>
      </c>
      <c r="G49" s="81">
        <f t="shared" si="13"/>
        <v>27.909677601084052</v>
      </c>
      <c r="H49" s="81">
        <f t="shared" si="13"/>
        <v>3.1416666666666666</v>
      </c>
      <c r="I49" s="81">
        <f t="shared" si="13"/>
        <v>0</v>
      </c>
      <c r="J49" s="81">
        <f t="shared" si="13"/>
        <v>-3.1416666666666666</v>
      </c>
      <c r="K49" s="81">
        <f t="shared" si="13"/>
        <v>1770.1123</v>
      </c>
      <c r="L49" s="81">
        <f t="shared" si="13"/>
        <v>1616.2168588453055</v>
      </c>
      <c r="M49" s="81">
        <f t="shared" si="13"/>
        <v>-153.89544115469445</v>
      </c>
      <c r="N49" s="81">
        <f t="shared" si="13"/>
        <v>0</v>
      </c>
      <c r="O49" s="81">
        <f t="shared" si="13"/>
        <v>0</v>
      </c>
      <c r="P49" s="81">
        <f t="shared" si="13"/>
        <v>0</v>
      </c>
      <c r="Q49" s="81">
        <f t="shared" si="13"/>
        <v>0</v>
      </c>
      <c r="R49" s="81">
        <f t="shared" si="13"/>
        <v>0</v>
      </c>
      <c r="S49" s="81">
        <f t="shared" si="13"/>
        <v>0</v>
      </c>
      <c r="T49" s="81">
        <f t="shared" si="13"/>
        <v>0</v>
      </c>
      <c r="U49" s="81">
        <f t="shared" si="13"/>
        <v>4.1779474890000001</v>
      </c>
      <c r="V49" s="81">
        <f t="shared" si="13"/>
        <v>4.1779474890000001</v>
      </c>
      <c r="W49" s="81">
        <f t="shared" si="13"/>
        <v>1773.2539666666667</v>
      </c>
      <c r="X49" s="81">
        <f t="shared" si="13"/>
        <v>1620.3948063343055</v>
      </c>
      <c r="Y49" s="81">
        <f t="shared" si="13"/>
        <v>-152.85916033236114</v>
      </c>
      <c r="Z49" s="82">
        <f t="shared" si="0"/>
        <v>4.4614652208188668</v>
      </c>
      <c r="AA49" s="82">
        <f t="shared" si="0"/>
        <v>3.809380150161827</v>
      </c>
      <c r="AC49" s="8"/>
    </row>
    <row r="50" spans="1:29" ht="15" customHeight="1" x14ac:dyDescent="0.25">
      <c r="A50" s="4">
        <v>46</v>
      </c>
      <c r="B50" s="72" t="s">
        <v>80</v>
      </c>
      <c r="C50" s="73"/>
      <c r="D50" s="74"/>
      <c r="E50" s="75">
        <v>224.04</v>
      </c>
      <c r="F50" s="86">
        <v>0</v>
      </c>
      <c r="G50" s="75">
        <f>F50-E50</f>
        <v>-224.04</v>
      </c>
      <c r="H50" s="75">
        <v>0</v>
      </c>
      <c r="I50" s="86">
        <v>0</v>
      </c>
      <c r="J50" s="75">
        <f>I50-H50</f>
        <v>0</v>
      </c>
      <c r="K50" s="75">
        <v>557.8596</v>
      </c>
      <c r="L50" s="86">
        <v>0</v>
      </c>
      <c r="M50" s="75">
        <f>L50-K50</f>
        <v>-557.8596</v>
      </c>
      <c r="N50" s="86"/>
      <c r="O50" s="86">
        <v>0</v>
      </c>
      <c r="P50" s="75">
        <f>O50-N50</f>
        <v>0</v>
      </c>
      <c r="Q50" s="86"/>
      <c r="R50" s="86">
        <v>0</v>
      </c>
      <c r="S50" s="75">
        <f>R50-Q50</f>
        <v>0</v>
      </c>
      <c r="T50" s="86"/>
      <c r="U50" s="86">
        <v>0</v>
      </c>
      <c r="V50" s="75">
        <f>U50-T50</f>
        <v>0</v>
      </c>
      <c r="W50" s="75">
        <f>T50+Q50+N50+K50+H50</f>
        <v>557.8596</v>
      </c>
      <c r="X50" s="75">
        <f>U50+R50+O50+L50+I50</f>
        <v>0</v>
      </c>
      <c r="Y50" s="75">
        <f>X50-W50</f>
        <v>-557.8596</v>
      </c>
      <c r="Z50" s="76">
        <f t="shared" si="0"/>
        <v>2.4900000000000002</v>
      </c>
      <c r="AA50" s="76">
        <f t="shared" si="0"/>
        <v>0</v>
      </c>
      <c r="AC50" s="8"/>
    </row>
    <row r="51" spans="1:29" ht="15" customHeight="1" x14ac:dyDescent="0.25">
      <c r="A51" s="77">
        <v>47</v>
      </c>
      <c r="B51" s="87" t="s">
        <v>77</v>
      </c>
      <c r="C51" s="79"/>
      <c r="D51" s="80"/>
      <c r="E51" s="81">
        <f>SUM(E50)</f>
        <v>224.04</v>
      </c>
      <c r="F51" s="81">
        <f t="shared" ref="F51:V51" si="14">SUM(F50)</f>
        <v>0</v>
      </c>
      <c r="G51" s="81">
        <f t="shared" si="14"/>
        <v>-224.04</v>
      </c>
      <c r="H51" s="81">
        <f t="shared" si="14"/>
        <v>0</v>
      </c>
      <c r="I51" s="81">
        <f t="shared" si="14"/>
        <v>0</v>
      </c>
      <c r="J51" s="81">
        <f t="shared" si="14"/>
        <v>0</v>
      </c>
      <c r="K51" s="81">
        <f t="shared" si="14"/>
        <v>557.8596</v>
      </c>
      <c r="L51" s="81">
        <f t="shared" si="14"/>
        <v>0</v>
      </c>
      <c r="M51" s="81">
        <f t="shared" si="14"/>
        <v>-557.8596</v>
      </c>
      <c r="N51" s="81">
        <f t="shared" si="14"/>
        <v>0</v>
      </c>
      <c r="O51" s="81">
        <f t="shared" si="14"/>
        <v>0</v>
      </c>
      <c r="P51" s="81">
        <f t="shared" si="14"/>
        <v>0</v>
      </c>
      <c r="Q51" s="81">
        <f t="shared" si="14"/>
        <v>0</v>
      </c>
      <c r="R51" s="81">
        <f t="shared" si="14"/>
        <v>0</v>
      </c>
      <c r="S51" s="81">
        <f t="shared" si="14"/>
        <v>0</v>
      </c>
      <c r="T51" s="81">
        <f t="shared" si="14"/>
        <v>0</v>
      </c>
      <c r="U51" s="81">
        <f t="shared" si="14"/>
        <v>0</v>
      </c>
      <c r="V51" s="81">
        <f t="shared" si="14"/>
        <v>0</v>
      </c>
      <c r="W51" s="81">
        <f>SUM(W50)</f>
        <v>557.8596</v>
      </c>
      <c r="X51" s="81">
        <f>SUM(X50)</f>
        <v>0</v>
      </c>
      <c r="Y51" s="81">
        <f>SUM(Y50)</f>
        <v>-557.8596</v>
      </c>
      <c r="Z51" s="81">
        <f>SUM(Z50)</f>
        <v>2.4900000000000002</v>
      </c>
      <c r="AA51" s="81">
        <f>SUM(AA50)</f>
        <v>0</v>
      </c>
      <c r="AC51" s="8"/>
    </row>
    <row r="52" spans="1:29" ht="15" customHeight="1" x14ac:dyDescent="0.25">
      <c r="A52" s="4">
        <v>48</v>
      </c>
      <c r="B52" s="85" t="s">
        <v>81</v>
      </c>
      <c r="C52" s="73">
        <v>1600</v>
      </c>
      <c r="D52" s="74">
        <v>0.36220000000000002</v>
      </c>
      <c r="E52" s="75">
        <v>262.56</v>
      </c>
      <c r="F52" s="75">
        <v>259.72964819999999</v>
      </c>
      <c r="G52" s="75">
        <f t="shared" si="1"/>
        <v>-2.8303518000000167</v>
      </c>
      <c r="H52" s="75">
        <v>361.01666666666665</v>
      </c>
      <c r="I52" s="75">
        <v>470.70766199999991</v>
      </c>
      <c r="J52" s="75">
        <f t="shared" si="2"/>
        <v>109.69099533333326</v>
      </c>
      <c r="K52" s="75">
        <v>997.72799999999995</v>
      </c>
      <c r="L52" s="75">
        <v>986.9726631599998</v>
      </c>
      <c r="M52" s="75">
        <f t="shared" si="3"/>
        <v>-10.755336840000155</v>
      </c>
      <c r="N52" s="75"/>
      <c r="O52" s="75">
        <v>0</v>
      </c>
      <c r="P52" s="75">
        <f t="shared" si="4"/>
        <v>0</v>
      </c>
      <c r="Q52" s="75"/>
      <c r="R52" s="75">
        <v>0</v>
      </c>
      <c r="S52" s="75">
        <f t="shared" si="5"/>
        <v>0</v>
      </c>
      <c r="T52" s="75"/>
      <c r="U52" s="75">
        <v>0</v>
      </c>
      <c r="V52" s="75">
        <f t="shared" si="6"/>
        <v>0</v>
      </c>
      <c r="W52" s="75">
        <f t="shared" si="7"/>
        <v>1358.7446666666665</v>
      </c>
      <c r="X52" s="75">
        <f t="shared" si="7"/>
        <v>1457.6803251599997</v>
      </c>
      <c r="Y52" s="75">
        <f t="shared" si="8"/>
        <v>98.935658493333221</v>
      </c>
      <c r="Z52" s="76">
        <f t="shared" ref="Z52:AA79" si="15">IFERROR(W52/E52,0)</f>
        <v>5.1749873044891324</v>
      </c>
      <c r="AA52" s="76">
        <f t="shared" si="15"/>
        <v>5.6122985391238052</v>
      </c>
      <c r="AC52" s="8"/>
    </row>
    <row r="53" spans="1:29" ht="15" customHeight="1" x14ac:dyDescent="0.25">
      <c r="A53" s="4">
        <f t="shared" si="9"/>
        <v>49</v>
      </c>
      <c r="B53" s="85" t="s">
        <v>82</v>
      </c>
      <c r="C53" s="73">
        <v>800</v>
      </c>
      <c r="D53" s="74">
        <v>0.36220000000000002</v>
      </c>
      <c r="E53" s="75">
        <v>156.86000000000001</v>
      </c>
      <c r="F53" s="75">
        <v>138.39363399999999</v>
      </c>
      <c r="G53" s="75">
        <f t="shared" si="1"/>
        <v>-18.466366000000022</v>
      </c>
      <c r="H53" s="75">
        <v>365.55</v>
      </c>
      <c r="I53" s="75">
        <v>407.73727904709995</v>
      </c>
      <c r="J53" s="75">
        <f t="shared" si="2"/>
        <v>42.187279047099935</v>
      </c>
      <c r="K53" s="75">
        <v>501.95200000000006</v>
      </c>
      <c r="L53" s="75">
        <v>442.85962879999994</v>
      </c>
      <c r="M53" s="75">
        <f t="shared" si="3"/>
        <v>-59.092371200000116</v>
      </c>
      <c r="N53" s="75"/>
      <c r="O53" s="75">
        <v>0</v>
      </c>
      <c r="P53" s="75">
        <f t="shared" si="4"/>
        <v>0</v>
      </c>
      <c r="Q53" s="75"/>
      <c r="R53" s="75">
        <v>0</v>
      </c>
      <c r="S53" s="75">
        <f t="shared" si="5"/>
        <v>0</v>
      </c>
      <c r="T53" s="75"/>
      <c r="U53" s="75">
        <v>0</v>
      </c>
      <c r="V53" s="75">
        <f t="shared" si="6"/>
        <v>0</v>
      </c>
      <c r="W53" s="75">
        <f t="shared" si="7"/>
        <v>867.50200000000007</v>
      </c>
      <c r="X53" s="75">
        <f t="shared" si="7"/>
        <v>850.59690784709983</v>
      </c>
      <c r="Y53" s="75">
        <f t="shared" si="8"/>
        <v>-16.905092152900238</v>
      </c>
      <c r="Z53" s="76">
        <f t="shared" si="15"/>
        <v>5.5304220323855668</v>
      </c>
      <c r="AA53" s="76">
        <f t="shared" si="15"/>
        <v>6.1462141231662422</v>
      </c>
      <c r="AC53" s="8"/>
    </row>
    <row r="54" spans="1:29" ht="15" customHeight="1" x14ac:dyDescent="0.25">
      <c r="A54" s="4">
        <f t="shared" si="9"/>
        <v>50</v>
      </c>
      <c r="B54" s="85" t="s">
        <v>83</v>
      </c>
      <c r="C54" s="73">
        <v>216</v>
      </c>
      <c r="D54" s="74">
        <v>0.36220000000000002</v>
      </c>
      <c r="E54" s="75">
        <v>0</v>
      </c>
      <c r="F54" s="75">
        <v>0</v>
      </c>
      <c r="G54" s="75">
        <f t="shared" si="1"/>
        <v>0</v>
      </c>
      <c r="H54" s="75">
        <v>4.5583333333333336</v>
      </c>
      <c r="I54" s="75">
        <v>4.2178994949999993</v>
      </c>
      <c r="J54" s="75">
        <f t="shared" si="2"/>
        <v>-0.34043383833333429</v>
      </c>
      <c r="K54" s="75">
        <v>0</v>
      </c>
      <c r="L54" s="75">
        <v>0</v>
      </c>
      <c r="M54" s="75">
        <f t="shared" si="3"/>
        <v>0</v>
      </c>
      <c r="N54" s="75"/>
      <c r="O54" s="75">
        <v>0</v>
      </c>
      <c r="P54" s="75">
        <f t="shared" si="4"/>
        <v>0</v>
      </c>
      <c r="Q54" s="75"/>
      <c r="R54" s="75">
        <v>0</v>
      </c>
      <c r="S54" s="75">
        <f t="shared" si="5"/>
        <v>0</v>
      </c>
      <c r="T54" s="75"/>
      <c r="U54" s="75">
        <v>0</v>
      </c>
      <c r="V54" s="75">
        <f t="shared" si="6"/>
        <v>0</v>
      </c>
      <c r="W54" s="75">
        <f t="shared" si="7"/>
        <v>4.5583333333333336</v>
      </c>
      <c r="X54" s="75">
        <f t="shared" si="7"/>
        <v>4.2178994949999993</v>
      </c>
      <c r="Y54" s="75">
        <f t="shared" si="8"/>
        <v>-0.34043383833333429</v>
      </c>
      <c r="Z54" s="76">
        <f t="shared" si="15"/>
        <v>0</v>
      </c>
      <c r="AA54" s="76">
        <f t="shared" si="15"/>
        <v>0</v>
      </c>
      <c r="AC54" s="8"/>
    </row>
    <row r="55" spans="1:29" ht="15" customHeight="1" x14ac:dyDescent="0.2">
      <c r="A55" s="4">
        <v>51</v>
      </c>
      <c r="B55" s="88" t="s">
        <v>84</v>
      </c>
      <c r="C55" s="73"/>
      <c r="D55" s="74">
        <v>0.36220000000000002</v>
      </c>
      <c r="E55" s="75">
        <v>0</v>
      </c>
      <c r="F55" s="75">
        <v>0.66353079269999993</v>
      </c>
      <c r="G55" s="75">
        <f t="shared" si="1"/>
        <v>0.66353079269999993</v>
      </c>
      <c r="H55" s="75">
        <v>0</v>
      </c>
      <c r="I55" s="75">
        <v>0</v>
      </c>
      <c r="J55" s="75">
        <f t="shared" si="2"/>
        <v>0</v>
      </c>
      <c r="K55" s="75">
        <v>0</v>
      </c>
      <c r="L55" s="75">
        <v>5.1622694308999995</v>
      </c>
      <c r="M55" s="75">
        <f t="shared" si="3"/>
        <v>5.1622694308999995</v>
      </c>
      <c r="N55" s="75"/>
      <c r="O55" s="75">
        <v>0</v>
      </c>
      <c r="P55" s="75">
        <f t="shared" si="4"/>
        <v>0</v>
      </c>
      <c r="Q55" s="75"/>
      <c r="R55" s="75">
        <v>0</v>
      </c>
      <c r="S55" s="75">
        <f t="shared" si="5"/>
        <v>0</v>
      </c>
      <c r="T55" s="75"/>
      <c r="U55" s="75">
        <v>0</v>
      </c>
      <c r="V55" s="75">
        <f t="shared" si="6"/>
        <v>0</v>
      </c>
      <c r="W55" s="75">
        <f>T55+Q55+N55+K55+H55</f>
        <v>0</v>
      </c>
      <c r="X55" s="75">
        <f>U55+R55+O55+L55+I55</f>
        <v>5.1622694308999995</v>
      </c>
      <c r="Y55" s="75">
        <f>X55-W55</f>
        <v>5.1622694308999995</v>
      </c>
      <c r="Z55" s="76">
        <f t="shared" si="15"/>
        <v>0</v>
      </c>
      <c r="AA55" s="76">
        <f t="shared" si="15"/>
        <v>7.7799997945747181</v>
      </c>
      <c r="AC55" s="8"/>
    </row>
    <row r="56" spans="1:29" ht="15" customHeight="1" x14ac:dyDescent="0.25">
      <c r="A56" s="77">
        <v>52</v>
      </c>
      <c r="B56" s="78" t="s">
        <v>85</v>
      </c>
      <c r="C56" s="79">
        <f>SUM(C52:C54)</f>
        <v>2616</v>
      </c>
      <c r="D56" s="80">
        <v>0.36220000000000002</v>
      </c>
      <c r="E56" s="81">
        <f>SUM(E52:E55)</f>
        <v>419.42</v>
      </c>
      <c r="F56" s="81">
        <f t="shared" ref="F56:V56" si="16">SUM(F52:F55)</f>
        <v>398.78681299269994</v>
      </c>
      <c r="G56" s="81">
        <f t="shared" si="16"/>
        <v>-20.633187007300037</v>
      </c>
      <c r="H56" s="81">
        <f t="shared" si="16"/>
        <v>731.12499999999989</v>
      </c>
      <c r="I56" s="81">
        <f t="shared" si="16"/>
        <v>882.66284054209984</v>
      </c>
      <c r="J56" s="81">
        <f t="shared" si="16"/>
        <v>151.53784054209987</v>
      </c>
      <c r="K56" s="81">
        <f t="shared" si="16"/>
        <v>1499.68</v>
      </c>
      <c r="L56" s="81">
        <f t="shared" si="16"/>
        <v>1434.9945613908999</v>
      </c>
      <c r="M56" s="81">
        <f t="shared" si="16"/>
        <v>-64.685438609100274</v>
      </c>
      <c r="N56" s="81">
        <f t="shared" si="16"/>
        <v>0</v>
      </c>
      <c r="O56" s="81">
        <f t="shared" si="16"/>
        <v>0</v>
      </c>
      <c r="P56" s="81">
        <f t="shared" si="16"/>
        <v>0</v>
      </c>
      <c r="Q56" s="81">
        <f t="shared" si="16"/>
        <v>0</v>
      </c>
      <c r="R56" s="81">
        <f t="shared" si="16"/>
        <v>0</v>
      </c>
      <c r="S56" s="81">
        <f t="shared" si="16"/>
        <v>0</v>
      </c>
      <c r="T56" s="81">
        <f t="shared" si="16"/>
        <v>0</v>
      </c>
      <c r="U56" s="81">
        <f t="shared" si="16"/>
        <v>0</v>
      </c>
      <c r="V56" s="81">
        <f t="shared" si="16"/>
        <v>0</v>
      </c>
      <c r="W56" s="81">
        <f>SUM(W52:W55)</f>
        <v>2230.8049999999998</v>
      </c>
      <c r="X56" s="81">
        <f>SUM(X52:X55)</f>
        <v>2317.6574019329992</v>
      </c>
      <c r="Y56" s="81">
        <f>SUM(Y52:Y55)</f>
        <v>86.852401932999641</v>
      </c>
      <c r="Z56" s="82">
        <f t="shared" si="15"/>
        <v>5.31878546564303</v>
      </c>
      <c r="AA56" s="82">
        <f t="shared" si="15"/>
        <v>5.811770415726925</v>
      </c>
      <c r="AC56" s="8"/>
    </row>
    <row r="57" spans="1:29" ht="15" customHeight="1" x14ac:dyDescent="0.2">
      <c r="A57" s="4">
        <v>53</v>
      </c>
      <c r="B57" s="88" t="s">
        <v>170</v>
      </c>
      <c r="C57" s="73">
        <v>230.55</v>
      </c>
      <c r="D57" s="74">
        <v>0.36220000000000002</v>
      </c>
      <c r="E57" s="75">
        <v>54.27</v>
      </c>
      <c r="F57" s="75">
        <v>54.398329253412996</v>
      </c>
      <c r="G57" s="75">
        <f t="shared" si="1"/>
        <v>0.12832925341299273</v>
      </c>
      <c r="H57" s="75">
        <v>81.216666666666669</v>
      </c>
      <c r="I57" s="75">
        <v>76.594464656499994</v>
      </c>
      <c r="J57" s="75">
        <f t="shared" si="2"/>
        <v>-4.6222020101666743</v>
      </c>
      <c r="K57" s="75">
        <v>138.93120000000002</v>
      </c>
      <c r="L57" s="75">
        <v>151.6771286188</v>
      </c>
      <c r="M57" s="75">
        <f t="shared" si="3"/>
        <v>12.745928618799979</v>
      </c>
      <c r="N57" s="75"/>
      <c r="O57" s="75">
        <v>0</v>
      </c>
      <c r="P57" s="75">
        <f t="shared" si="4"/>
        <v>0</v>
      </c>
      <c r="Q57" s="75"/>
      <c r="R57" s="75">
        <v>0</v>
      </c>
      <c r="S57" s="75">
        <f t="shared" si="5"/>
        <v>0</v>
      </c>
      <c r="T57" s="75"/>
      <c r="U57" s="75">
        <v>7.8411497169999995</v>
      </c>
      <c r="V57" s="75">
        <f t="shared" si="6"/>
        <v>7.8411497169999995</v>
      </c>
      <c r="W57" s="75">
        <f t="shared" si="7"/>
        <v>220.14786666666669</v>
      </c>
      <c r="X57" s="75">
        <f t="shared" si="7"/>
        <v>236.11274299230001</v>
      </c>
      <c r="Y57" s="75">
        <f t="shared" si="8"/>
        <v>15.964876325633327</v>
      </c>
      <c r="Z57" s="76">
        <f t="shared" si="15"/>
        <v>4.0565296971930476</v>
      </c>
      <c r="AA57" s="76">
        <f t="shared" si="15"/>
        <v>4.3404410803202396</v>
      </c>
      <c r="AC57" s="8"/>
    </row>
    <row r="58" spans="1:29" ht="15" customHeight="1" x14ac:dyDescent="0.2">
      <c r="A58" s="4">
        <v>54</v>
      </c>
      <c r="B58" s="88" t="s">
        <v>171</v>
      </c>
      <c r="C58" s="73">
        <v>500</v>
      </c>
      <c r="D58" s="74">
        <v>0.36220000000000002</v>
      </c>
      <c r="E58" s="75">
        <v>111.78</v>
      </c>
      <c r="F58" s="75">
        <v>132.5726672589</v>
      </c>
      <c r="G58" s="75">
        <f>F58-E58</f>
        <v>20.792667258899996</v>
      </c>
      <c r="H58" s="75">
        <v>199.2</v>
      </c>
      <c r="I58" s="75">
        <v>212.64247039889997</v>
      </c>
      <c r="J58" s="75">
        <f>I58-H58</f>
        <v>13.442470398899985</v>
      </c>
      <c r="K58" s="75">
        <v>278.3322</v>
      </c>
      <c r="L58" s="75">
        <v>291.65986782609997</v>
      </c>
      <c r="M58" s="75">
        <f>L58-K58</f>
        <v>13.327667826099969</v>
      </c>
      <c r="N58" s="75"/>
      <c r="O58" s="75">
        <v>0</v>
      </c>
      <c r="P58" s="75">
        <f>O58-N58</f>
        <v>0</v>
      </c>
      <c r="Q58" s="75"/>
      <c r="R58" s="75">
        <v>0</v>
      </c>
      <c r="S58" s="75">
        <f>R58-Q58</f>
        <v>0</v>
      </c>
      <c r="T58" s="75"/>
      <c r="U58" s="75">
        <v>13.372127595299999</v>
      </c>
      <c r="V58" s="75">
        <f>U58-T58</f>
        <v>13.372127595299999</v>
      </c>
      <c r="W58" s="75">
        <f t="shared" si="7"/>
        <v>477.53219999999999</v>
      </c>
      <c r="X58" s="75">
        <f>U58+R58+O58+L58+I58</f>
        <v>517.67446582029993</v>
      </c>
      <c r="Y58" s="75">
        <f>X58-W58</f>
        <v>40.14226582029994</v>
      </c>
      <c r="Z58" s="76">
        <f t="shared" si="15"/>
        <v>4.2720719269994634</v>
      </c>
      <c r="AA58" s="76">
        <f t="shared" si="15"/>
        <v>3.904835563195979</v>
      </c>
      <c r="AC58" s="8"/>
    </row>
    <row r="59" spans="1:29" ht="15" customHeight="1" x14ac:dyDescent="0.2">
      <c r="A59" s="4">
        <v>55</v>
      </c>
      <c r="B59" s="88" t="s">
        <v>86</v>
      </c>
      <c r="C59" s="73">
        <v>625</v>
      </c>
      <c r="D59" s="74">
        <v>0.36220000000000002</v>
      </c>
      <c r="E59" s="75">
        <v>139.72</v>
      </c>
      <c r="F59" s="75">
        <v>103.80159708809998</v>
      </c>
      <c r="G59" s="75">
        <f>F59-E59</f>
        <v>-35.918402911900017</v>
      </c>
      <c r="H59" s="75">
        <v>236.57499999999999</v>
      </c>
      <c r="I59" s="75">
        <v>177.53659466089996</v>
      </c>
      <c r="J59" s="75">
        <f>I59-H59</f>
        <v>-59.038405339100024</v>
      </c>
      <c r="K59" s="75">
        <v>357.6832</v>
      </c>
      <c r="L59" s="75">
        <v>250.16184868459996</v>
      </c>
      <c r="M59" s="75">
        <f>L59-K59</f>
        <v>-107.52135131540004</v>
      </c>
      <c r="N59" s="75"/>
      <c r="O59" s="75">
        <v>0</v>
      </c>
      <c r="P59" s="75">
        <f>O59-N59</f>
        <v>0</v>
      </c>
      <c r="Q59" s="75"/>
      <c r="R59" s="75">
        <v>0</v>
      </c>
      <c r="S59" s="75">
        <f>R59-Q59</f>
        <v>0</v>
      </c>
      <c r="T59" s="75"/>
      <c r="U59" s="75">
        <v>11.070662481699999</v>
      </c>
      <c r="V59" s="75">
        <f>U59-T59</f>
        <v>11.070662481699999</v>
      </c>
      <c r="W59" s="75">
        <f t="shared" si="7"/>
        <v>594.25819999999999</v>
      </c>
      <c r="X59" s="75">
        <f>U59+R59+O59+L59+I59</f>
        <v>438.76910582719995</v>
      </c>
      <c r="Y59" s="75">
        <f>X59-W59</f>
        <v>-155.48909417280004</v>
      </c>
      <c r="Z59" s="76">
        <f t="shared" si="15"/>
        <v>4.2532078442599488</v>
      </c>
      <c r="AA59" s="76">
        <f t="shared" si="15"/>
        <v>4.2269976391095554</v>
      </c>
      <c r="AC59" s="8"/>
    </row>
    <row r="60" spans="1:29" ht="15" customHeight="1" x14ac:dyDescent="0.2">
      <c r="A60" s="4">
        <v>56</v>
      </c>
      <c r="B60" s="88" t="s">
        <v>87</v>
      </c>
      <c r="C60" s="73">
        <v>125</v>
      </c>
      <c r="D60" s="74">
        <v>0.36220000000000002</v>
      </c>
      <c r="E60" s="75">
        <v>0</v>
      </c>
      <c r="F60" s="75">
        <v>0</v>
      </c>
      <c r="G60" s="75">
        <f>F60-E60</f>
        <v>0</v>
      </c>
      <c r="H60" s="75">
        <v>0</v>
      </c>
      <c r="I60" s="75">
        <v>0</v>
      </c>
      <c r="J60" s="75">
        <f>I60-H60</f>
        <v>0</v>
      </c>
      <c r="K60" s="75">
        <v>0</v>
      </c>
      <c r="L60" s="75">
        <v>0</v>
      </c>
      <c r="M60" s="75">
        <f>L60-K60</f>
        <v>0</v>
      </c>
      <c r="N60" s="75"/>
      <c r="O60" s="75">
        <v>0</v>
      </c>
      <c r="P60" s="75">
        <f>O60-N60</f>
        <v>0</v>
      </c>
      <c r="Q60" s="75"/>
      <c r="R60" s="75">
        <v>0</v>
      </c>
      <c r="S60" s="75">
        <f>R60-Q60</f>
        <v>0</v>
      </c>
      <c r="T60" s="75"/>
      <c r="U60" s="75">
        <v>2.4358359270999999</v>
      </c>
      <c r="V60" s="75">
        <f>U60-T60</f>
        <v>2.4358359270999999</v>
      </c>
      <c r="W60" s="75">
        <f t="shared" si="7"/>
        <v>0</v>
      </c>
      <c r="X60" s="75">
        <f>U60+R60+O60+L60+I60</f>
        <v>2.4358359270999999</v>
      </c>
      <c r="Y60" s="75">
        <f>X60-W60</f>
        <v>2.4358359270999999</v>
      </c>
      <c r="Z60" s="76">
        <f t="shared" si="15"/>
        <v>0</v>
      </c>
      <c r="AA60" s="76">
        <f t="shared" si="15"/>
        <v>0</v>
      </c>
      <c r="AC60" s="8"/>
    </row>
    <row r="61" spans="1:29" ht="15" customHeight="1" x14ac:dyDescent="0.25">
      <c r="A61" s="89">
        <v>57</v>
      </c>
      <c r="B61" s="85" t="s">
        <v>88</v>
      </c>
      <c r="C61" s="73">
        <v>1040</v>
      </c>
      <c r="D61" s="74">
        <v>0.36220000000000002</v>
      </c>
      <c r="E61" s="75">
        <v>162.82</v>
      </c>
      <c r="F61" s="75">
        <v>168.90300597999999</v>
      </c>
      <c r="G61" s="75">
        <f t="shared" si="1"/>
        <v>6.0830059799999958</v>
      </c>
      <c r="H61" s="75">
        <v>256.86666666666667</v>
      </c>
      <c r="I61" s="75">
        <v>290.53043451659994</v>
      </c>
      <c r="J61" s="75">
        <f t="shared" si="2"/>
        <v>33.663767849933265</v>
      </c>
      <c r="K61" s="75">
        <v>566.61360000000002</v>
      </c>
      <c r="L61" s="75">
        <v>557.54882259649992</v>
      </c>
      <c r="M61" s="75">
        <f t="shared" si="3"/>
        <v>-9.0647774035001021</v>
      </c>
      <c r="N61" s="75"/>
      <c r="O61" s="75">
        <v>0</v>
      </c>
      <c r="P61" s="75">
        <f t="shared" si="4"/>
        <v>0</v>
      </c>
      <c r="Q61" s="75"/>
      <c r="R61" s="75">
        <v>0</v>
      </c>
      <c r="S61" s="75">
        <f t="shared" si="5"/>
        <v>0</v>
      </c>
      <c r="T61" s="75"/>
      <c r="U61" s="75">
        <v>0</v>
      </c>
      <c r="V61" s="75">
        <f t="shared" si="6"/>
        <v>0</v>
      </c>
      <c r="W61" s="75">
        <f t="shared" si="7"/>
        <v>823.48026666666669</v>
      </c>
      <c r="X61" s="75">
        <f>U61+R61+O61+L61+I61</f>
        <v>848.07925711309986</v>
      </c>
      <c r="Y61" s="75">
        <f>X61-W61</f>
        <v>24.598990446433163</v>
      </c>
      <c r="Z61" s="76">
        <f t="shared" si="15"/>
        <v>5.057611268066986</v>
      </c>
      <c r="AA61" s="76">
        <f t="shared" si="15"/>
        <v>5.0211022130270546</v>
      </c>
      <c r="AC61" s="8"/>
    </row>
    <row r="62" spans="1:29" ht="15" customHeight="1" x14ac:dyDescent="0.25">
      <c r="A62" s="90">
        <v>58</v>
      </c>
      <c r="B62" s="78" t="s">
        <v>89</v>
      </c>
      <c r="C62" s="79">
        <f>SUM(C57:C61)</f>
        <v>2520.5500000000002</v>
      </c>
      <c r="D62" s="80">
        <v>0.36220000000000002</v>
      </c>
      <c r="E62" s="81">
        <f>SUM(E57:E61)</f>
        <v>468.59</v>
      </c>
      <c r="F62" s="81">
        <f t="shared" ref="F62:Y62" si="17">SUM(F57:F61)</f>
        <v>459.67559958041295</v>
      </c>
      <c r="G62" s="81">
        <f t="shared" si="17"/>
        <v>-8.9144004195870323</v>
      </c>
      <c r="H62" s="81">
        <f t="shared" si="17"/>
        <v>773.85833333333323</v>
      </c>
      <c r="I62" s="81">
        <f t="shared" si="17"/>
        <v>757.30396423289983</v>
      </c>
      <c r="J62" s="81">
        <f t="shared" si="17"/>
        <v>-16.554369100433448</v>
      </c>
      <c r="K62" s="81">
        <f t="shared" si="17"/>
        <v>1341.5601999999999</v>
      </c>
      <c r="L62" s="81">
        <f t="shared" si="17"/>
        <v>1251.0476677259999</v>
      </c>
      <c r="M62" s="81">
        <f t="shared" si="17"/>
        <v>-90.512532274000193</v>
      </c>
      <c r="N62" s="81">
        <f t="shared" si="17"/>
        <v>0</v>
      </c>
      <c r="O62" s="81">
        <f t="shared" si="17"/>
        <v>0</v>
      </c>
      <c r="P62" s="81">
        <f t="shared" si="17"/>
        <v>0</v>
      </c>
      <c r="Q62" s="81">
        <f t="shared" si="17"/>
        <v>0</v>
      </c>
      <c r="R62" s="81">
        <f t="shared" si="17"/>
        <v>0</v>
      </c>
      <c r="S62" s="81">
        <f t="shared" si="17"/>
        <v>0</v>
      </c>
      <c r="T62" s="81">
        <f t="shared" si="17"/>
        <v>0</v>
      </c>
      <c r="U62" s="81">
        <f t="shared" si="17"/>
        <v>34.7197757211</v>
      </c>
      <c r="V62" s="81">
        <f t="shared" si="17"/>
        <v>34.7197757211</v>
      </c>
      <c r="W62" s="81">
        <f t="shared" si="17"/>
        <v>2115.4185333333335</v>
      </c>
      <c r="X62" s="81">
        <f t="shared" si="17"/>
        <v>2043.0714076799998</v>
      </c>
      <c r="Y62" s="81">
        <f t="shared" si="17"/>
        <v>-72.347125653333606</v>
      </c>
      <c r="Z62" s="82">
        <f t="shared" si="15"/>
        <v>4.5144337978474436</v>
      </c>
      <c r="AA62" s="82">
        <f t="shared" si="15"/>
        <v>4.4445939909468635</v>
      </c>
      <c r="AC62" s="8"/>
    </row>
    <row r="63" spans="1:29" ht="15" customHeight="1" x14ac:dyDescent="0.25">
      <c r="A63" s="4">
        <f t="shared" si="9"/>
        <v>59</v>
      </c>
      <c r="B63" s="85" t="s">
        <v>90</v>
      </c>
      <c r="C63" s="73"/>
      <c r="D63" s="4"/>
      <c r="E63" s="75">
        <v>0</v>
      </c>
      <c r="F63" s="75">
        <v>-5.2297325550270992</v>
      </c>
      <c r="G63" s="75">
        <f t="shared" si="1"/>
        <v>-5.2297325550270992</v>
      </c>
      <c r="H63" s="75">
        <v>0</v>
      </c>
      <c r="I63" s="75">
        <v>0</v>
      </c>
      <c r="J63" s="75">
        <f t="shared" si="2"/>
        <v>0</v>
      </c>
      <c r="K63" s="75">
        <v>0</v>
      </c>
      <c r="L63" s="75">
        <v>15.418823881699998</v>
      </c>
      <c r="M63" s="75">
        <f t="shared" si="3"/>
        <v>15.418823881699998</v>
      </c>
      <c r="N63" s="75"/>
      <c r="O63" s="75">
        <v>0</v>
      </c>
      <c r="P63" s="75">
        <f t="shared" si="4"/>
        <v>0</v>
      </c>
      <c r="Q63" s="75"/>
      <c r="R63" s="75">
        <v>0</v>
      </c>
      <c r="S63" s="75">
        <f t="shared" si="5"/>
        <v>0</v>
      </c>
      <c r="T63" s="75"/>
      <c r="U63" s="75">
        <v>0</v>
      </c>
      <c r="V63" s="75">
        <f t="shared" si="6"/>
        <v>0</v>
      </c>
      <c r="W63" s="75">
        <f t="shared" si="7"/>
        <v>0</v>
      </c>
      <c r="X63" s="75">
        <f t="shared" si="7"/>
        <v>15.418823881699998</v>
      </c>
      <c r="Y63" s="75">
        <f t="shared" si="8"/>
        <v>15.418823881699998</v>
      </c>
      <c r="Z63" s="76">
        <f t="shared" si="15"/>
        <v>0</v>
      </c>
      <c r="AA63" s="76">
        <f t="shared" si="15"/>
        <v>-2.9483006481619407</v>
      </c>
      <c r="AC63" s="8"/>
    </row>
    <row r="64" spans="1:29" ht="15" customHeight="1" x14ac:dyDescent="0.25">
      <c r="A64" s="4">
        <f t="shared" si="9"/>
        <v>60</v>
      </c>
      <c r="B64" s="85" t="s">
        <v>91</v>
      </c>
      <c r="C64" s="73"/>
      <c r="D64" s="4"/>
      <c r="E64" s="75">
        <v>61.5</v>
      </c>
      <c r="F64" s="75">
        <v>118.68038951099999</v>
      </c>
      <c r="G64" s="75">
        <f t="shared" si="1"/>
        <v>57.180389510999987</v>
      </c>
      <c r="H64" s="75">
        <v>0</v>
      </c>
      <c r="I64" s="75">
        <v>0</v>
      </c>
      <c r="J64" s="75">
        <f t="shared" si="2"/>
        <v>0</v>
      </c>
      <c r="K64" s="75">
        <v>357.93</v>
      </c>
      <c r="L64" s="75">
        <v>461.00791355687016</v>
      </c>
      <c r="M64" s="75">
        <f t="shared" si="3"/>
        <v>103.07791355687016</v>
      </c>
      <c r="N64" s="75"/>
      <c r="O64" s="75">
        <v>0</v>
      </c>
      <c r="P64" s="75">
        <f t="shared" si="4"/>
        <v>0</v>
      </c>
      <c r="Q64" s="75"/>
      <c r="R64" s="75">
        <v>0</v>
      </c>
      <c r="S64" s="75">
        <f t="shared" si="5"/>
        <v>0</v>
      </c>
      <c r="T64" s="75"/>
      <c r="U64" s="75">
        <v>0</v>
      </c>
      <c r="V64" s="75">
        <f t="shared" si="6"/>
        <v>0</v>
      </c>
      <c r="W64" s="75">
        <f t="shared" si="7"/>
        <v>357.93</v>
      </c>
      <c r="X64" s="75">
        <f t="shared" si="7"/>
        <v>461.00791355687016</v>
      </c>
      <c r="Y64" s="75">
        <f t="shared" si="8"/>
        <v>103.07791355687016</v>
      </c>
      <c r="Z64" s="76">
        <f t="shared" si="15"/>
        <v>5.82</v>
      </c>
      <c r="AA64" s="76">
        <f t="shared" si="15"/>
        <v>3.8844489427138362</v>
      </c>
      <c r="AC64" s="8"/>
    </row>
    <row r="65" spans="1:29" ht="15" customHeight="1" x14ac:dyDescent="0.25">
      <c r="A65" s="4">
        <f t="shared" si="9"/>
        <v>61</v>
      </c>
      <c r="B65" s="85" t="s">
        <v>92</v>
      </c>
      <c r="C65" s="73"/>
      <c r="D65" s="4"/>
      <c r="E65" s="75">
        <v>0</v>
      </c>
      <c r="F65" s="75">
        <v>-23.987829344999998</v>
      </c>
      <c r="G65" s="75">
        <f t="shared" si="1"/>
        <v>-23.987829344999998</v>
      </c>
      <c r="H65" s="75">
        <v>0</v>
      </c>
      <c r="I65" s="75">
        <v>0</v>
      </c>
      <c r="J65" s="75">
        <f t="shared" si="2"/>
        <v>0</v>
      </c>
      <c r="K65" s="75">
        <v>0</v>
      </c>
      <c r="L65" s="75">
        <v>-151.60086587124985</v>
      </c>
      <c r="M65" s="75">
        <f t="shared" si="3"/>
        <v>-151.60086587124985</v>
      </c>
      <c r="N65" s="75"/>
      <c r="O65" s="75"/>
      <c r="P65" s="75">
        <f t="shared" si="4"/>
        <v>0</v>
      </c>
      <c r="Q65" s="75"/>
      <c r="R65" s="75"/>
      <c r="S65" s="75">
        <f t="shared" si="5"/>
        <v>0</v>
      </c>
      <c r="T65" s="75"/>
      <c r="U65" s="75"/>
      <c r="V65" s="75">
        <f t="shared" si="6"/>
        <v>0</v>
      </c>
      <c r="W65" s="75">
        <f t="shared" si="7"/>
        <v>0</v>
      </c>
      <c r="X65" s="75">
        <f t="shared" si="7"/>
        <v>-151.60086587124985</v>
      </c>
      <c r="Y65" s="75">
        <f t="shared" si="8"/>
        <v>-151.60086587124985</v>
      </c>
      <c r="Z65" s="76">
        <f t="shared" si="15"/>
        <v>0</v>
      </c>
      <c r="AA65" s="76">
        <f t="shared" si="15"/>
        <v>6.3199076369471259</v>
      </c>
      <c r="AC65" s="8"/>
    </row>
    <row r="66" spans="1:29" ht="15" customHeight="1" x14ac:dyDescent="0.25">
      <c r="A66" s="4">
        <f t="shared" si="9"/>
        <v>62</v>
      </c>
      <c r="B66" s="85" t="s">
        <v>93</v>
      </c>
      <c r="C66" s="73"/>
      <c r="D66" s="4"/>
      <c r="E66" s="75">
        <v>0</v>
      </c>
      <c r="F66" s="75"/>
      <c r="G66" s="75">
        <f t="shared" si="1"/>
        <v>0</v>
      </c>
      <c r="H66" s="75">
        <v>0</v>
      </c>
      <c r="I66" s="75"/>
      <c r="J66" s="75">
        <f t="shared" si="2"/>
        <v>0</v>
      </c>
      <c r="K66" s="75">
        <v>0</v>
      </c>
      <c r="L66" s="75"/>
      <c r="M66" s="75">
        <f t="shared" si="3"/>
        <v>0</v>
      </c>
      <c r="N66" s="75"/>
      <c r="O66" s="75"/>
      <c r="P66" s="75">
        <f t="shared" si="4"/>
        <v>0</v>
      </c>
      <c r="Q66" s="75"/>
      <c r="R66" s="75"/>
      <c r="S66" s="75">
        <f t="shared" si="5"/>
        <v>0</v>
      </c>
      <c r="T66" s="75"/>
      <c r="U66" s="75"/>
      <c r="V66" s="75">
        <f t="shared" si="6"/>
        <v>0</v>
      </c>
      <c r="W66" s="75">
        <f t="shared" si="7"/>
        <v>0</v>
      </c>
      <c r="X66" s="75">
        <f t="shared" si="7"/>
        <v>0</v>
      </c>
      <c r="Y66" s="75">
        <f t="shared" si="8"/>
        <v>0</v>
      </c>
      <c r="Z66" s="76">
        <f t="shared" si="15"/>
        <v>0</v>
      </c>
      <c r="AA66" s="76">
        <f t="shared" si="15"/>
        <v>0</v>
      </c>
      <c r="AC66" s="8"/>
    </row>
    <row r="67" spans="1:29" ht="15" customHeight="1" x14ac:dyDescent="0.25">
      <c r="A67" s="4">
        <f t="shared" si="9"/>
        <v>63</v>
      </c>
      <c r="B67" s="85" t="s">
        <v>94</v>
      </c>
      <c r="C67" s="73"/>
      <c r="D67" s="4"/>
      <c r="E67" s="75">
        <v>0</v>
      </c>
      <c r="F67" s="75"/>
      <c r="G67" s="75">
        <f t="shared" si="1"/>
        <v>0</v>
      </c>
      <c r="H67" s="75">
        <v>0</v>
      </c>
      <c r="I67" s="75"/>
      <c r="J67" s="75">
        <f t="shared" si="2"/>
        <v>0</v>
      </c>
      <c r="K67" s="75">
        <v>0</v>
      </c>
      <c r="L67" s="75"/>
      <c r="M67" s="75">
        <f t="shared" si="3"/>
        <v>0</v>
      </c>
      <c r="N67" s="75"/>
      <c r="O67" s="75"/>
      <c r="P67" s="75">
        <f t="shared" si="4"/>
        <v>0</v>
      </c>
      <c r="Q67" s="75"/>
      <c r="R67" s="75"/>
      <c r="S67" s="75">
        <f t="shared" si="5"/>
        <v>0</v>
      </c>
      <c r="T67" s="75"/>
      <c r="U67" s="75"/>
      <c r="V67" s="75">
        <f t="shared" si="6"/>
        <v>0</v>
      </c>
      <c r="W67" s="75">
        <f t="shared" si="7"/>
        <v>0</v>
      </c>
      <c r="X67" s="75">
        <f t="shared" si="7"/>
        <v>0</v>
      </c>
      <c r="Y67" s="75">
        <f t="shared" si="8"/>
        <v>0</v>
      </c>
      <c r="Z67" s="76">
        <f t="shared" si="15"/>
        <v>0</v>
      </c>
      <c r="AA67" s="76">
        <f t="shared" si="15"/>
        <v>0</v>
      </c>
      <c r="AC67" s="8"/>
    </row>
    <row r="68" spans="1:29" ht="15" customHeight="1" x14ac:dyDescent="0.25">
      <c r="A68" s="4">
        <v>64</v>
      </c>
      <c r="B68" s="91" t="s">
        <v>95</v>
      </c>
      <c r="C68" s="73"/>
      <c r="D68" s="4"/>
      <c r="E68" s="75">
        <v>0</v>
      </c>
      <c r="F68" s="75"/>
      <c r="G68" s="75">
        <f t="shared" si="1"/>
        <v>0</v>
      </c>
      <c r="H68" s="75">
        <v>0</v>
      </c>
      <c r="I68" s="75"/>
      <c r="J68" s="75">
        <f t="shared" si="2"/>
        <v>0</v>
      </c>
      <c r="K68" s="75">
        <v>0</v>
      </c>
      <c r="L68" s="75"/>
      <c r="M68" s="75">
        <f t="shared" si="3"/>
        <v>0</v>
      </c>
      <c r="N68" s="75"/>
      <c r="O68" s="75"/>
      <c r="P68" s="75">
        <f t="shared" si="4"/>
        <v>0</v>
      </c>
      <c r="Q68" s="75"/>
      <c r="R68" s="75"/>
      <c r="S68" s="75">
        <f t="shared" si="5"/>
        <v>0</v>
      </c>
      <c r="T68" s="75"/>
      <c r="U68" s="75"/>
      <c r="V68" s="75">
        <f t="shared" si="6"/>
        <v>0</v>
      </c>
      <c r="W68" s="75">
        <f t="shared" si="7"/>
        <v>0</v>
      </c>
      <c r="X68" s="75">
        <f t="shared" si="7"/>
        <v>0</v>
      </c>
      <c r="Y68" s="75">
        <f t="shared" si="8"/>
        <v>0</v>
      </c>
      <c r="Z68" s="76">
        <f t="shared" si="15"/>
        <v>0</v>
      </c>
      <c r="AA68" s="76">
        <f t="shared" si="15"/>
        <v>0</v>
      </c>
      <c r="AC68" s="8"/>
    </row>
    <row r="69" spans="1:29" ht="15" customHeight="1" x14ac:dyDescent="0.25">
      <c r="A69" s="4">
        <v>65</v>
      </c>
      <c r="B69" s="91" t="s">
        <v>96</v>
      </c>
      <c r="C69" s="73"/>
      <c r="D69" s="4"/>
      <c r="E69" s="75">
        <v>0</v>
      </c>
      <c r="F69" s="75"/>
      <c r="G69" s="75">
        <f t="shared" si="1"/>
        <v>0</v>
      </c>
      <c r="H69" s="75">
        <v>0</v>
      </c>
      <c r="I69" s="75"/>
      <c r="J69" s="75">
        <f t="shared" si="2"/>
        <v>0</v>
      </c>
      <c r="K69" s="75">
        <v>0</v>
      </c>
      <c r="L69" s="75"/>
      <c r="M69" s="75">
        <f t="shared" si="3"/>
        <v>0</v>
      </c>
      <c r="N69" s="75"/>
      <c r="O69" s="75"/>
      <c r="P69" s="75">
        <f t="shared" si="4"/>
        <v>0</v>
      </c>
      <c r="Q69" s="75"/>
      <c r="R69" s="75"/>
      <c r="S69" s="75">
        <f t="shared" si="5"/>
        <v>0</v>
      </c>
      <c r="T69" s="75"/>
      <c r="U69" s="75"/>
      <c r="V69" s="75">
        <f t="shared" si="6"/>
        <v>0</v>
      </c>
      <c r="W69" s="75">
        <f>T69+Q69+N69+K69+H69</f>
        <v>0</v>
      </c>
      <c r="X69" s="75">
        <f>U69+R69+O69+L69+I69</f>
        <v>0</v>
      </c>
      <c r="Y69" s="75">
        <f>X69-W69</f>
        <v>0</v>
      </c>
      <c r="Z69" s="76">
        <f t="shared" si="15"/>
        <v>0</v>
      </c>
      <c r="AA69" s="76">
        <f t="shared" si="15"/>
        <v>0</v>
      </c>
      <c r="AC69" s="8"/>
    </row>
    <row r="70" spans="1:29" ht="15" customHeight="1" x14ac:dyDescent="0.25">
      <c r="A70" s="89">
        <v>66</v>
      </c>
      <c r="B70" s="91" t="s">
        <v>97</v>
      </c>
      <c r="C70" s="73"/>
      <c r="D70" s="4"/>
      <c r="E70" s="75">
        <v>0</v>
      </c>
      <c r="F70" s="75">
        <v>11.409948337999998</v>
      </c>
      <c r="G70" s="75">
        <f t="shared" si="1"/>
        <v>11.409948337999998</v>
      </c>
      <c r="H70" s="75">
        <v>0</v>
      </c>
      <c r="I70" s="75">
        <v>0</v>
      </c>
      <c r="J70" s="75">
        <f t="shared" si="2"/>
        <v>0</v>
      </c>
      <c r="K70" s="75">
        <v>0</v>
      </c>
      <c r="L70" s="75">
        <v>54.167075908193993</v>
      </c>
      <c r="M70" s="75">
        <f t="shared" si="3"/>
        <v>54.167075908193993</v>
      </c>
      <c r="N70" s="75"/>
      <c r="O70" s="75"/>
      <c r="P70" s="75">
        <f t="shared" si="4"/>
        <v>0</v>
      </c>
      <c r="Q70" s="75"/>
      <c r="R70" s="75"/>
      <c r="S70" s="75">
        <f t="shared" si="5"/>
        <v>0</v>
      </c>
      <c r="T70" s="75"/>
      <c r="U70" s="75"/>
      <c r="V70" s="75">
        <f t="shared" si="6"/>
        <v>0</v>
      </c>
      <c r="W70" s="75">
        <f>T70+Q70+N70+K70+H70</f>
        <v>0</v>
      </c>
      <c r="X70" s="75">
        <f>U70+R70+O70+L70+I70</f>
        <v>54.167075908193993</v>
      </c>
      <c r="Y70" s="75">
        <f>X70-W70</f>
        <v>54.167075908193993</v>
      </c>
      <c r="Z70" s="76">
        <f t="shared" si="15"/>
        <v>0</v>
      </c>
      <c r="AA70" s="76">
        <f t="shared" si="15"/>
        <v>4.7473550539921829</v>
      </c>
      <c r="AC70" s="8"/>
    </row>
    <row r="71" spans="1:29" ht="15" customHeight="1" x14ac:dyDescent="0.25">
      <c r="A71" s="77">
        <v>67</v>
      </c>
      <c r="B71" s="92" t="s">
        <v>98</v>
      </c>
      <c r="C71" s="79"/>
      <c r="D71" s="90"/>
      <c r="E71" s="81">
        <f>SUM(E63:E70)</f>
        <v>61.5</v>
      </c>
      <c r="F71" s="81">
        <f t="shared" ref="F71:V71" si="18">SUM(F63:F70)</f>
        <v>100.87277594897289</v>
      </c>
      <c r="G71" s="81">
        <f t="shared" si="18"/>
        <v>39.372775948972887</v>
      </c>
      <c r="H71" s="81">
        <f t="shared" si="18"/>
        <v>0</v>
      </c>
      <c r="I71" s="81">
        <f t="shared" si="18"/>
        <v>0</v>
      </c>
      <c r="J71" s="81">
        <f t="shared" si="18"/>
        <v>0</v>
      </c>
      <c r="K71" s="81">
        <f t="shared" si="18"/>
        <v>357.93</v>
      </c>
      <c r="L71" s="81">
        <f t="shared" si="18"/>
        <v>378.99294747551426</v>
      </c>
      <c r="M71" s="81">
        <f t="shared" si="18"/>
        <v>21.062947475514292</v>
      </c>
      <c r="N71" s="81">
        <f t="shared" si="18"/>
        <v>0</v>
      </c>
      <c r="O71" s="81">
        <f t="shared" si="18"/>
        <v>0</v>
      </c>
      <c r="P71" s="81">
        <f t="shared" si="18"/>
        <v>0</v>
      </c>
      <c r="Q71" s="81">
        <f t="shared" si="18"/>
        <v>0</v>
      </c>
      <c r="R71" s="81">
        <f t="shared" si="18"/>
        <v>0</v>
      </c>
      <c r="S71" s="81">
        <f t="shared" si="18"/>
        <v>0</v>
      </c>
      <c r="T71" s="81">
        <f t="shared" si="18"/>
        <v>0</v>
      </c>
      <c r="U71" s="81">
        <f t="shared" si="18"/>
        <v>0</v>
      </c>
      <c r="V71" s="81">
        <f t="shared" si="18"/>
        <v>0</v>
      </c>
      <c r="W71" s="81">
        <f>SUM(W63:W70)</f>
        <v>357.93</v>
      </c>
      <c r="X71" s="81">
        <f>SUM(X63:X70)</f>
        <v>378.99294747551426</v>
      </c>
      <c r="Y71" s="81">
        <f>SUM(Y63:Y70)</f>
        <v>21.062947475514292</v>
      </c>
      <c r="Z71" s="82">
        <f t="shared" si="15"/>
        <v>5.82</v>
      </c>
      <c r="AA71" s="82">
        <f t="shared" si="15"/>
        <v>3.7571380772472263</v>
      </c>
      <c r="AC71" s="8"/>
    </row>
    <row r="72" spans="1:29" ht="15" customHeight="1" x14ac:dyDescent="0.25">
      <c r="A72" s="4">
        <v>68</v>
      </c>
      <c r="B72" s="91" t="s">
        <v>99</v>
      </c>
      <c r="C72" s="73"/>
      <c r="D72" s="4"/>
      <c r="E72" s="75">
        <v>0</v>
      </c>
      <c r="F72" s="75">
        <v>0</v>
      </c>
      <c r="G72" s="75">
        <f t="shared" si="1"/>
        <v>0</v>
      </c>
      <c r="H72" s="75">
        <v>1166.0166666666667</v>
      </c>
      <c r="I72" s="75">
        <v>843.37604333339993</v>
      </c>
      <c r="J72" s="75">
        <f t="shared" si="2"/>
        <v>-322.64062333326672</v>
      </c>
      <c r="K72" s="75">
        <v>0</v>
      </c>
      <c r="L72" s="75">
        <v>0</v>
      </c>
      <c r="M72" s="75">
        <f t="shared" si="3"/>
        <v>0</v>
      </c>
      <c r="N72" s="75"/>
      <c r="O72" s="75">
        <v>0</v>
      </c>
      <c r="P72" s="75">
        <f t="shared" si="4"/>
        <v>0</v>
      </c>
      <c r="Q72" s="75"/>
      <c r="R72" s="75">
        <v>0</v>
      </c>
      <c r="S72" s="75">
        <f t="shared" si="5"/>
        <v>0</v>
      </c>
      <c r="T72" s="75"/>
      <c r="U72" s="75">
        <v>7.6471604525999997</v>
      </c>
      <c r="V72" s="75">
        <f t="shared" si="6"/>
        <v>7.6471604525999997</v>
      </c>
      <c r="W72" s="75">
        <f t="shared" si="7"/>
        <v>1166.0166666666667</v>
      </c>
      <c r="X72" s="75">
        <f t="shared" si="7"/>
        <v>851.02320378599995</v>
      </c>
      <c r="Y72" s="75">
        <f t="shared" si="8"/>
        <v>-314.9934628806667</v>
      </c>
      <c r="Z72" s="76">
        <f t="shared" si="15"/>
        <v>0</v>
      </c>
      <c r="AA72" s="76">
        <f t="shared" si="15"/>
        <v>0</v>
      </c>
      <c r="AC72" s="8"/>
    </row>
    <row r="73" spans="1:29" ht="15" customHeight="1" x14ac:dyDescent="0.25">
      <c r="A73" s="4">
        <f>A72+1</f>
        <v>69</v>
      </c>
      <c r="B73" s="91" t="s">
        <v>100</v>
      </c>
      <c r="C73" s="73"/>
      <c r="D73" s="4"/>
      <c r="E73" s="75">
        <v>0</v>
      </c>
      <c r="F73" s="75">
        <v>0</v>
      </c>
      <c r="G73" s="75">
        <f t="shared" si="1"/>
        <v>0</v>
      </c>
      <c r="H73" s="75">
        <v>40.241666666666667</v>
      </c>
      <c r="I73" s="75">
        <v>22.650175707299997</v>
      </c>
      <c r="J73" s="75">
        <f t="shared" si="2"/>
        <v>-17.59149095936667</v>
      </c>
      <c r="K73" s="75">
        <v>0</v>
      </c>
      <c r="L73" s="75">
        <v>0</v>
      </c>
      <c r="M73" s="75">
        <f t="shared" si="3"/>
        <v>0</v>
      </c>
      <c r="N73" s="75"/>
      <c r="O73" s="75">
        <v>0</v>
      </c>
      <c r="P73" s="75">
        <f t="shared" si="4"/>
        <v>0</v>
      </c>
      <c r="Q73" s="75"/>
      <c r="R73" s="75">
        <v>0</v>
      </c>
      <c r="S73" s="75">
        <f t="shared" si="5"/>
        <v>0</v>
      </c>
      <c r="T73" s="75"/>
      <c r="U73" s="75">
        <v>0</v>
      </c>
      <c r="V73" s="75">
        <f t="shared" si="6"/>
        <v>0</v>
      </c>
      <c r="W73" s="75">
        <f t="shared" si="7"/>
        <v>40.241666666666667</v>
      </c>
      <c r="X73" s="75">
        <f t="shared" si="7"/>
        <v>22.650175707299997</v>
      </c>
      <c r="Y73" s="75">
        <f t="shared" si="8"/>
        <v>-17.59149095936667</v>
      </c>
      <c r="Z73" s="76">
        <f t="shared" si="15"/>
        <v>0</v>
      </c>
      <c r="AA73" s="76">
        <f t="shared" si="15"/>
        <v>0</v>
      </c>
      <c r="AC73" s="8"/>
    </row>
    <row r="74" spans="1:29" ht="15" customHeight="1" x14ac:dyDescent="0.25">
      <c r="A74" s="4">
        <f>A73+1</f>
        <v>70</v>
      </c>
      <c r="B74" s="91" t="s">
        <v>101</v>
      </c>
      <c r="C74" s="73"/>
      <c r="D74" s="4"/>
      <c r="E74" s="75">
        <v>0</v>
      </c>
      <c r="F74" s="75">
        <v>0</v>
      </c>
      <c r="G74" s="75">
        <f t="shared" si="1"/>
        <v>0</v>
      </c>
      <c r="H74" s="75">
        <v>544.125</v>
      </c>
      <c r="I74" s="75">
        <v>425.15271321679995</v>
      </c>
      <c r="J74" s="75">
        <f t="shared" si="2"/>
        <v>-118.97228678320005</v>
      </c>
      <c r="K74" s="75">
        <v>0</v>
      </c>
      <c r="L74" s="75">
        <v>58.451500440099998</v>
      </c>
      <c r="M74" s="75">
        <f t="shared" si="3"/>
        <v>58.451500440099998</v>
      </c>
      <c r="N74" s="75"/>
      <c r="O74" s="75">
        <v>0</v>
      </c>
      <c r="P74" s="75">
        <f t="shared" si="4"/>
        <v>0</v>
      </c>
      <c r="Q74" s="75"/>
      <c r="R74" s="75">
        <v>0</v>
      </c>
      <c r="S74" s="75">
        <f t="shared" si="5"/>
        <v>0</v>
      </c>
      <c r="T74" s="75"/>
      <c r="U74" s="75">
        <v>0.75047967269999993</v>
      </c>
      <c r="V74" s="75">
        <f t="shared" si="6"/>
        <v>0.75047967269999993</v>
      </c>
      <c r="W74" s="75">
        <f t="shared" si="7"/>
        <v>544.125</v>
      </c>
      <c r="X74" s="75">
        <f t="shared" si="7"/>
        <v>484.35469332959997</v>
      </c>
      <c r="Y74" s="75">
        <f t="shared" si="8"/>
        <v>-59.770306670400032</v>
      </c>
      <c r="Z74" s="76">
        <f t="shared" si="15"/>
        <v>0</v>
      </c>
      <c r="AA74" s="76">
        <f t="shared" si="15"/>
        <v>0</v>
      </c>
      <c r="AC74" s="8"/>
    </row>
    <row r="75" spans="1:29" ht="15" customHeight="1" x14ac:dyDescent="0.25">
      <c r="A75" s="89">
        <f>A74+1</f>
        <v>71</v>
      </c>
      <c r="B75" s="91" t="s">
        <v>102</v>
      </c>
      <c r="C75" s="73"/>
      <c r="D75" s="4"/>
      <c r="E75" s="75">
        <v>0</v>
      </c>
      <c r="F75" s="75">
        <v>0</v>
      </c>
      <c r="G75" s="75">
        <f t="shared" si="1"/>
        <v>0</v>
      </c>
      <c r="H75" s="75">
        <v>1.6416666666666666</v>
      </c>
      <c r="I75" s="75">
        <v>4.8348814300000001E-2</v>
      </c>
      <c r="J75" s="75">
        <f t="shared" si="2"/>
        <v>-1.5933178523666667</v>
      </c>
      <c r="K75" s="75">
        <v>0</v>
      </c>
      <c r="L75" s="75">
        <v>12.507675660699997</v>
      </c>
      <c r="M75" s="75">
        <f t="shared" si="3"/>
        <v>12.507675660699997</v>
      </c>
      <c r="N75" s="75"/>
      <c r="O75" s="75">
        <v>0</v>
      </c>
      <c r="P75" s="75">
        <f t="shared" si="4"/>
        <v>0</v>
      </c>
      <c r="Q75" s="75"/>
      <c r="R75" s="75">
        <v>0</v>
      </c>
      <c r="S75" s="75">
        <f t="shared" si="5"/>
        <v>0</v>
      </c>
      <c r="T75" s="75"/>
      <c r="U75" s="75">
        <v>0</v>
      </c>
      <c r="V75" s="75">
        <f t="shared" si="6"/>
        <v>0</v>
      </c>
      <c r="W75" s="75">
        <f t="shared" si="7"/>
        <v>1.6416666666666666</v>
      </c>
      <c r="X75" s="75">
        <f t="shared" si="7"/>
        <v>12.556024474999997</v>
      </c>
      <c r="Y75" s="75">
        <f t="shared" si="8"/>
        <v>10.914357808333332</v>
      </c>
      <c r="Z75" s="76">
        <f t="shared" si="15"/>
        <v>0</v>
      </c>
      <c r="AA75" s="76">
        <f t="shared" si="15"/>
        <v>0</v>
      </c>
      <c r="AC75" s="8"/>
    </row>
    <row r="76" spans="1:29" ht="25.5" x14ac:dyDescent="0.25">
      <c r="A76" s="77">
        <f>A75+1</f>
        <v>72</v>
      </c>
      <c r="B76" s="92" t="s">
        <v>103</v>
      </c>
      <c r="C76" s="79"/>
      <c r="D76" s="90"/>
      <c r="E76" s="81">
        <f>SUM(E72:E75)</f>
        <v>0</v>
      </c>
      <c r="F76" s="81">
        <f t="shared" ref="F76:Y76" si="19">SUM(F72:F75)</f>
        <v>0</v>
      </c>
      <c r="G76" s="81">
        <f t="shared" si="19"/>
        <v>0</v>
      </c>
      <c r="H76" s="81">
        <f t="shared" si="19"/>
        <v>1752.0249999999999</v>
      </c>
      <c r="I76" s="81">
        <f t="shared" si="19"/>
        <v>1291.2272810718</v>
      </c>
      <c r="J76" s="81">
        <f t="shared" si="19"/>
        <v>-460.79771892820014</v>
      </c>
      <c r="K76" s="81">
        <f t="shared" si="19"/>
        <v>0</v>
      </c>
      <c r="L76" s="81">
        <f t="shared" si="19"/>
        <v>70.959176100799993</v>
      </c>
      <c r="M76" s="81">
        <f t="shared" si="19"/>
        <v>70.959176100799993</v>
      </c>
      <c r="N76" s="81">
        <f t="shared" si="19"/>
        <v>0</v>
      </c>
      <c r="O76" s="81">
        <f t="shared" si="19"/>
        <v>0</v>
      </c>
      <c r="P76" s="81">
        <f t="shared" si="19"/>
        <v>0</v>
      </c>
      <c r="Q76" s="81">
        <f t="shared" si="19"/>
        <v>0</v>
      </c>
      <c r="R76" s="81">
        <f t="shared" si="19"/>
        <v>0</v>
      </c>
      <c r="S76" s="81">
        <f t="shared" si="19"/>
        <v>0</v>
      </c>
      <c r="T76" s="81">
        <f t="shared" si="19"/>
        <v>0</v>
      </c>
      <c r="U76" s="81">
        <f t="shared" si="19"/>
        <v>8.3976401252999988</v>
      </c>
      <c r="V76" s="81">
        <f t="shared" si="19"/>
        <v>8.3976401252999988</v>
      </c>
      <c r="W76" s="81">
        <f t="shared" si="19"/>
        <v>1752.0249999999999</v>
      </c>
      <c r="X76" s="81">
        <f t="shared" si="19"/>
        <v>1370.5840972978999</v>
      </c>
      <c r="Y76" s="81">
        <f t="shared" si="19"/>
        <v>-381.44090270210012</v>
      </c>
      <c r="Z76" s="82">
        <f t="shared" si="15"/>
        <v>0</v>
      </c>
      <c r="AA76" s="82">
        <f t="shared" si="15"/>
        <v>0</v>
      </c>
      <c r="AC76" s="8"/>
    </row>
    <row r="77" spans="1:29" ht="12.75" x14ac:dyDescent="0.25">
      <c r="A77" s="77">
        <v>73</v>
      </c>
      <c r="B77" s="93" t="s">
        <v>104</v>
      </c>
      <c r="C77" s="79"/>
      <c r="D77" s="90"/>
      <c r="E77" s="81">
        <f t="shared" ref="E77:Y77" si="20">E12+E23+E45+E49+E56+E62+E71+E76+E51</f>
        <v>2568.29</v>
      </c>
      <c r="F77" s="81">
        <f t="shared" si="20"/>
        <v>2373.9206999075695</v>
      </c>
      <c r="G77" s="81">
        <f t="shared" si="20"/>
        <v>-194.36930009243028</v>
      </c>
      <c r="H77" s="81">
        <f t="shared" si="20"/>
        <v>4808.3166666666657</v>
      </c>
      <c r="I77" s="81">
        <f t="shared" si="20"/>
        <v>4734.7591923082937</v>
      </c>
      <c r="J77" s="81">
        <f t="shared" si="20"/>
        <v>-73.557474358373213</v>
      </c>
      <c r="K77" s="81">
        <f t="shared" si="20"/>
        <v>8933.9375</v>
      </c>
      <c r="L77" s="81">
        <f t="shared" si="20"/>
        <v>8220.9202805569203</v>
      </c>
      <c r="M77" s="81">
        <f t="shared" si="20"/>
        <v>-713.01721944308019</v>
      </c>
      <c r="N77" s="81">
        <f t="shared" si="20"/>
        <v>0</v>
      </c>
      <c r="O77" s="81">
        <f t="shared" si="20"/>
        <v>0</v>
      </c>
      <c r="P77" s="81">
        <f t="shared" si="20"/>
        <v>0</v>
      </c>
      <c r="Q77" s="81">
        <f t="shared" si="20"/>
        <v>0</v>
      </c>
      <c r="R77" s="81">
        <f t="shared" si="20"/>
        <v>0</v>
      </c>
      <c r="S77" s="81">
        <f t="shared" si="20"/>
        <v>0</v>
      </c>
      <c r="T77" s="81">
        <f t="shared" si="20"/>
        <v>0</v>
      </c>
      <c r="U77" s="81">
        <f t="shared" si="20"/>
        <v>65.05813893465681</v>
      </c>
      <c r="V77" s="81">
        <f t="shared" si="20"/>
        <v>65.05813893465681</v>
      </c>
      <c r="W77" s="81">
        <f t="shared" si="20"/>
        <v>13742.254166666668</v>
      </c>
      <c r="X77" s="81">
        <f t="shared" si="20"/>
        <v>13020.737611799868</v>
      </c>
      <c r="Y77" s="81">
        <f t="shared" si="20"/>
        <v>-721.51655486679647</v>
      </c>
      <c r="Z77" s="82">
        <f t="shared" si="15"/>
        <v>5.3507408301502819</v>
      </c>
      <c r="AA77" s="82">
        <f t="shared" si="15"/>
        <v>5.4849084100858301</v>
      </c>
      <c r="AC77" s="8"/>
    </row>
    <row r="78" spans="1:29" ht="51" x14ac:dyDescent="0.25">
      <c r="A78" s="89">
        <v>74</v>
      </c>
      <c r="B78" s="94" t="s">
        <v>105</v>
      </c>
      <c r="C78" s="73"/>
      <c r="D78" s="4"/>
      <c r="E78" s="75">
        <v>0</v>
      </c>
      <c r="F78" s="75">
        <v>0</v>
      </c>
      <c r="G78" s="75">
        <f>F78-E78</f>
        <v>0</v>
      </c>
      <c r="H78" s="75">
        <v>0</v>
      </c>
      <c r="I78" s="75">
        <v>620.48036963899995</v>
      </c>
      <c r="J78" s="75">
        <f>I78-H78</f>
        <v>620.48036963899995</v>
      </c>
      <c r="K78" s="75">
        <v>0</v>
      </c>
      <c r="L78" s="75">
        <v>363.67817600000001</v>
      </c>
      <c r="M78" s="75">
        <f>L78-K78</f>
        <v>363.67817600000001</v>
      </c>
      <c r="N78" s="75"/>
      <c r="O78" s="75"/>
      <c r="P78" s="75">
        <f>O78-N78</f>
        <v>0</v>
      </c>
      <c r="Q78" s="75"/>
      <c r="R78" s="75"/>
      <c r="S78" s="75">
        <f>R78-Q78</f>
        <v>0</v>
      </c>
      <c r="T78" s="75"/>
      <c r="U78" s="75"/>
      <c r="V78" s="75">
        <f>U78-T78</f>
        <v>0</v>
      </c>
      <c r="W78" s="75">
        <f>T78+Q78+N78+K78+H78</f>
        <v>0</v>
      </c>
      <c r="X78" s="75">
        <f>U78+R78+O78+L78+I78</f>
        <v>984.15854563899995</v>
      </c>
      <c r="Y78" s="75">
        <f>X78-W78</f>
        <v>984.15854563899995</v>
      </c>
      <c r="Z78" s="76">
        <f t="shared" si="15"/>
        <v>0</v>
      </c>
      <c r="AA78" s="76">
        <f t="shared" si="15"/>
        <v>0</v>
      </c>
      <c r="AC78" s="8"/>
    </row>
    <row r="79" spans="1:29" ht="12.75" x14ac:dyDescent="0.25">
      <c r="A79" s="77">
        <v>75</v>
      </c>
      <c r="B79" s="93" t="s">
        <v>166</v>
      </c>
      <c r="C79" s="79"/>
      <c r="D79" s="90"/>
      <c r="E79" s="81">
        <f t="shared" ref="E79:Y79" si="21">SUM(E77:E78)</f>
        <v>2568.29</v>
      </c>
      <c r="F79" s="81">
        <f t="shared" si="21"/>
        <v>2373.9206999075695</v>
      </c>
      <c r="G79" s="81">
        <f t="shared" si="21"/>
        <v>-194.36930009243028</v>
      </c>
      <c r="H79" s="95">
        <f t="shared" si="21"/>
        <v>4808.3166666666657</v>
      </c>
      <c r="I79" s="81">
        <f t="shared" si="21"/>
        <v>5355.2395619472936</v>
      </c>
      <c r="J79" s="81">
        <f t="shared" si="21"/>
        <v>546.92289528062679</v>
      </c>
      <c r="K79" s="81">
        <f t="shared" si="21"/>
        <v>8933.9375</v>
      </c>
      <c r="L79" s="81">
        <f t="shared" si="21"/>
        <v>8584.5984565569197</v>
      </c>
      <c r="M79" s="81">
        <f t="shared" si="21"/>
        <v>-349.33904344308019</v>
      </c>
      <c r="N79" s="81">
        <f t="shared" si="21"/>
        <v>0</v>
      </c>
      <c r="O79" s="81">
        <f t="shared" si="21"/>
        <v>0</v>
      </c>
      <c r="P79" s="81">
        <f t="shared" si="21"/>
        <v>0</v>
      </c>
      <c r="Q79" s="81">
        <f t="shared" si="21"/>
        <v>0</v>
      </c>
      <c r="R79" s="81">
        <f t="shared" si="21"/>
        <v>0</v>
      </c>
      <c r="S79" s="81">
        <f t="shared" si="21"/>
        <v>0</v>
      </c>
      <c r="T79" s="81">
        <f t="shared" si="21"/>
        <v>0</v>
      </c>
      <c r="U79" s="81">
        <f t="shared" si="21"/>
        <v>65.05813893465681</v>
      </c>
      <c r="V79" s="81">
        <f t="shared" si="21"/>
        <v>65.05813893465681</v>
      </c>
      <c r="W79" s="81">
        <f t="shared" si="21"/>
        <v>13742.254166666668</v>
      </c>
      <c r="X79" s="81">
        <f t="shared" si="21"/>
        <v>14004.896157438869</v>
      </c>
      <c r="Y79" s="81">
        <f t="shared" si="21"/>
        <v>262.64199077220348</v>
      </c>
      <c r="Z79" s="82">
        <f t="shared" si="15"/>
        <v>5.3507408301502819</v>
      </c>
      <c r="AA79" s="82">
        <f t="shared" si="15"/>
        <v>5.8994793541267656</v>
      </c>
      <c r="AB79" s="10">
        <f>AA79-Z79</f>
        <v>0.54873852397648371</v>
      </c>
    </row>
    <row r="80" spans="1:29" ht="21" customHeight="1" x14ac:dyDescent="0.25"/>
    <row r="81" spans="13:27" ht="21" customHeight="1" x14ac:dyDescent="0.25">
      <c r="V81" s="8"/>
      <c r="X81" s="11"/>
    </row>
    <row r="82" spans="13:27" ht="21" customHeight="1" x14ac:dyDescent="0.25">
      <c r="M82" s="12">
        <v>1</v>
      </c>
      <c r="N82" s="98" t="s">
        <v>118</v>
      </c>
      <c r="O82" s="98"/>
      <c r="P82" s="98"/>
      <c r="Q82" s="98"/>
      <c r="R82" s="98"/>
      <c r="S82" s="98"/>
      <c r="T82" s="98"/>
      <c r="U82" s="98"/>
      <c r="V82" s="98"/>
      <c r="W82" s="98"/>
      <c r="X82" s="13" t="s">
        <v>119</v>
      </c>
      <c r="Y82" s="14">
        <f>+X79/F79</f>
        <v>5.8994793541267656</v>
      </c>
    </row>
    <row r="83" spans="13:27" ht="21" customHeight="1" x14ac:dyDescent="0.25">
      <c r="M83" s="15">
        <v>2</v>
      </c>
      <c r="N83" s="98" t="s">
        <v>120</v>
      </c>
      <c r="O83" s="98"/>
      <c r="P83" s="98"/>
      <c r="Q83" s="98"/>
      <c r="R83" s="98"/>
      <c r="S83" s="98"/>
      <c r="T83" s="98"/>
      <c r="U83" s="98"/>
      <c r="V83" s="98"/>
      <c r="W83" s="98"/>
      <c r="X83" s="13" t="s">
        <v>119</v>
      </c>
      <c r="Y83" s="14">
        <f>+W79/E79</f>
        <v>5.3507408301502819</v>
      </c>
    </row>
    <row r="84" spans="13:27" ht="21" customHeight="1" x14ac:dyDescent="0.25">
      <c r="M84" s="12">
        <v>3</v>
      </c>
      <c r="N84" s="98" t="s">
        <v>121</v>
      </c>
      <c r="O84" s="98"/>
      <c r="P84" s="98"/>
      <c r="Q84" s="98"/>
      <c r="R84" s="98"/>
      <c r="S84" s="98"/>
      <c r="T84" s="98"/>
      <c r="U84" s="98"/>
      <c r="V84" s="98"/>
      <c r="W84" s="98"/>
      <c r="X84" s="13" t="s">
        <v>119</v>
      </c>
      <c r="Y84" s="16">
        <v>8.9099999999999999E-2</v>
      </c>
    </row>
    <row r="85" spans="13:27" ht="21" customHeight="1" x14ac:dyDescent="0.25">
      <c r="M85" s="15">
        <v>4</v>
      </c>
      <c r="N85" s="98" t="s">
        <v>122</v>
      </c>
      <c r="O85" s="98"/>
      <c r="P85" s="98"/>
      <c r="Q85" s="98"/>
      <c r="R85" s="98"/>
      <c r="S85" s="98"/>
      <c r="T85" s="98"/>
      <c r="U85" s="98"/>
      <c r="V85" s="98"/>
      <c r="W85" s="98"/>
      <c r="X85" s="13" t="s">
        <v>119</v>
      </c>
      <c r="Y85" s="16">
        <v>8.3900000000000002E-2</v>
      </c>
      <c r="AA85" s="10"/>
    </row>
    <row r="86" spans="13:27" ht="15.75" x14ac:dyDescent="0.25">
      <c r="M86" s="12">
        <v>5</v>
      </c>
      <c r="N86" s="98" t="s">
        <v>123</v>
      </c>
      <c r="O86" s="98"/>
      <c r="P86" s="98"/>
      <c r="Q86" s="98"/>
      <c r="R86" s="98"/>
      <c r="S86" s="98"/>
      <c r="T86" s="98"/>
      <c r="U86" s="98"/>
      <c r="V86" s="98"/>
      <c r="W86" s="98"/>
      <c r="X86" s="13" t="s">
        <v>119</v>
      </c>
      <c r="Y86" s="17">
        <f>+MIN(Y84,Y85)*100</f>
        <v>8.39</v>
      </c>
    </row>
    <row r="87" spans="13:27" ht="33.75" customHeight="1" x14ac:dyDescent="0.25">
      <c r="M87" s="18">
        <v>6</v>
      </c>
      <c r="N87" s="99" t="s">
        <v>124</v>
      </c>
      <c r="O87" s="99"/>
      <c r="P87" s="99"/>
      <c r="Q87" s="99"/>
      <c r="R87" s="99"/>
      <c r="S87" s="99"/>
      <c r="T87" s="99"/>
      <c r="U87" s="99"/>
      <c r="V87" s="99"/>
      <c r="W87" s="99"/>
      <c r="X87" s="13" t="s">
        <v>119</v>
      </c>
      <c r="Y87" s="14">
        <f>+(Y82-Y83)/(1-(Y86/100))</f>
        <v>0.59899413161934689</v>
      </c>
    </row>
    <row r="88" spans="13:27" ht="21" customHeight="1" x14ac:dyDescent="0.25">
      <c r="M88" s="12">
        <v>7</v>
      </c>
      <c r="N88" s="98" t="s">
        <v>125</v>
      </c>
      <c r="O88" s="98"/>
      <c r="P88" s="98"/>
      <c r="Q88" s="98"/>
      <c r="R88" s="98"/>
      <c r="S88" s="98"/>
      <c r="T88" s="98"/>
      <c r="U88" s="98"/>
      <c r="V88" s="98"/>
      <c r="W88" s="98"/>
      <c r="X88" s="13" t="s">
        <v>119</v>
      </c>
      <c r="Y88" s="21">
        <v>8.6999999999999994E-2</v>
      </c>
    </row>
    <row r="89" spans="13:27" ht="21" customHeight="1" x14ac:dyDescent="0.25">
      <c r="M89" s="12">
        <v>8</v>
      </c>
      <c r="N89" s="98" t="s">
        <v>126</v>
      </c>
      <c r="O89" s="98"/>
      <c r="P89" s="98"/>
      <c r="Q89" s="98"/>
      <c r="R89" s="98"/>
      <c r="S89" s="98"/>
      <c r="T89" s="98"/>
      <c r="U89" s="98"/>
      <c r="V89" s="98"/>
      <c r="W89" s="98"/>
      <c r="X89" s="13" t="s">
        <v>119</v>
      </c>
      <c r="Y89" s="17">
        <v>2194.3832598650001</v>
      </c>
    </row>
    <row r="90" spans="13:27" ht="21" customHeight="1" x14ac:dyDescent="0.25">
      <c r="M90" s="12">
        <v>9</v>
      </c>
      <c r="N90" s="98" t="s">
        <v>127</v>
      </c>
      <c r="O90" s="98"/>
      <c r="P90" s="98"/>
      <c r="Q90" s="98"/>
      <c r="R90" s="98"/>
      <c r="S90" s="98"/>
      <c r="T90" s="98"/>
      <c r="U90" s="98"/>
      <c r="V90" s="98"/>
      <c r="W90" s="98"/>
      <c r="X90" s="13" t="s">
        <v>119</v>
      </c>
      <c r="Y90" s="17">
        <f>+Y89*Y87</f>
        <v>1314.4226951828673</v>
      </c>
    </row>
    <row r="91" spans="13:27" ht="21" customHeight="1" x14ac:dyDescent="0.25">
      <c r="M91" s="12">
        <v>10</v>
      </c>
      <c r="N91" s="98" t="s">
        <v>128</v>
      </c>
      <c r="O91" s="98"/>
      <c r="P91" s="98"/>
      <c r="Q91" s="98"/>
      <c r="R91" s="98"/>
      <c r="S91" s="98"/>
      <c r="T91" s="98"/>
      <c r="U91" s="98"/>
      <c r="V91" s="98"/>
      <c r="W91" s="98"/>
      <c r="X91" s="13" t="s">
        <v>119</v>
      </c>
      <c r="Y91" s="17">
        <f>+Y79</f>
        <v>262.64199077220348</v>
      </c>
    </row>
    <row r="92" spans="13:27" ht="21" customHeight="1" x14ac:dyDescent="0.25">
      <c r="M92" s="12">
        <v>11</v>
      </c>
      <c r="N92" s="98" t="s">
        <v>129</v>
      </c>
      <c r="O92" s="98"/>
      <c r="P92" s="98"/>
      <c r="Q92" s="98"/>
      <c r="R92" s="98"/>
      <c r="S92" s="98"/>
      <c r="T92" s="98"/>
      <c r="U92" s="98"/>
      <c r="V92" s="98"/>
      <c r="W92" s="98"/>
      <c r="X92" s="13" t="s">
        <v>119</v>
      </c>
      <c r="Y92" s="17">
        <f>+F79</f>
        <v>2373.9206999075695</v>
      </c>
    </row>
    <row r="93" spans="13:27" ht="20.100000000000001" customHeight="1" x14ac:dyDescent="0.25">
      <c r="M93" s="12">
        <v>12</v>
      </c>
      <c r="N93" s="98" t="s">
        <v>130</v>
      </c>
      <c r="O93" s="98"/>
      <c r="P93" s="98"/>
      <c r="Q93" s="98"/>
      <c r="R93" s="98"/>
      <c r="S93" s="98"/>
      <c r="T93" s="98"/>
      <c r="U93" s="98"/>
      <c r="V93" s="98"/>
      <c r="W93" s="98"/>
      <c r="X93" s="13" t="s">
        <v>119</v>
      </c>
      <c r="Y93" s="17">
        <f>+Y89/(1-Y88)</f>
        <v>2403.4865934994523</v>
      </c>
    </row>
    <row r="94" spans="13:27" ht="20.100000000000001" customHeight="1" x14ac:dyDescent="0.25">
      <c r="M94" s="12">
        <v>13</v>
      </c>
      <c r="N94" s="98" t="s">
        <v>131</v>
      </c>
      <c r="O94" s="98"/>
      <c r="P94" s="98"/>
      <c r="Q94" s="98"/>
      <c r="R94" s="98"/>
      <c r="S94" s="98"/>
      <c r="T94" s="98"/>
      <c r="U94" s="98"/>
      <c r="V94" s="98"/>
      <c r="W94" s="98"/>
      <c r="X94" s="13" t="s">
        <v>119</v>
      </c>
      <c r="Y94" s="17">
        <f>+Y89/(1-Y85)</f>
        <v>2395.3534110522869</v>
      </c>
    </row>
    <row r="95" spans="13:27" ht="20.100000000000001" customHeight="1" x14ac:dyDescent="0.25">
      <c r="M95" s="12">
        <v>14</v>
      </c>
      <c r="N95" s="98" t="s">
        <v>132</v>
      </c>
      <c r="O95" s="98"/>
      <c r="P95" s="98"/>
      <c r="Q95" s="98"/>
      <c r="R95" s="98"/>
      <c r="S95" s="98"/>
      <c r="T95" s="98"/>
      <c r="U95" s="98"/>
      <c r="V95" s="98"/>
      <c r="W95" s="98"/>
      <c r="X95" s="13" t="s">
        <v>119</v>
      </c>
      <c r="Y95" s="17">
        <f>+MIN(Y93,Y94,Y92)</f>
        <v>2373.9206999075695</v>
      </c>
    </row>
    <row r="96" spans="13:27" ht="20.100000000000001" customHeight="1" x14ac:dyDescent="0.25">
      <c r="M96" s="12">
        <v>15</v>
      </c>
      <c r="N96" s="98" t="s">
        <v>133</v>
      </c>
      <c r="O96" s="98"/>
      <c r="P96" s="98"/>
      <c r="Q96" s="98"/>
      <c r="R96" s="98"/>
      <c r="S96" s="98"/>
      <c r="T96" s="98"/>
      <c r="U96" s="98"/>
      <c r="V96" s="98"/>
      <c r="W96" s="98"/>
      <c r="X96" s="13" t="s">
        <v>119</v>
      </c>
      <c r="Y96" s="17">
        <f>+Y95*Y82</f>
        <v>14004.896157438869</v>
      </c>
    </row>
    <row r="97" spans="13:25" ht="20.100000000000001" customHeight="1" x14ac:dyDescent="0.25">
      <c r="M97" s="12">
        <v>16</v>
      </c>
      <c r="N97" s="98" t="s">
        <v>134</v>
      </c>
      <c r="O97" s="98"/>
      <c r="P97" s="98"/>
      <c r="Q97" s="98"/>
      <c r="R97" s="98"/>
      <c r="S97" s="98"/>
      <c r="T97" s="98"/>
      <c r="U97" s="98"/>
      <c r="V97" s="98"/>
      <c r="W97" s="98"/>
      <c r="X97" s="13" t="s">
        <v>119</v>
      </c>
      <c r="Y97" s="17">
        <f>+Y96-W79</f>
        <v>262.6419907722011</v>
      </c>
    </row>
    <row r="98" spans="13:25" ht="20.100000000000001" customHeight="1" x14ac:dyDescent="0.25">
      <c r="M98" s="18">
        <v>17</v>
      </c>
      <c r="N98" s="99" t="s">
        <v>135</v>
      </c>
      <c r="O98" s="99"/>
      <c r="P98" s="99"/>
      <c r="Q98" s="99"/>
      <c r="R98" s="99"/>
      <c r="S98" s="99"/>
      <c r="T98" s="99"/>
      <c r="U98" s="99"/>
      <c r="V98" s="99"/>
      <c r="W98" s="99"/>
      <c r="X98" s="13" t="s">
        <v>119</v>
      </c>
      <c r="Y98" s="14">
        <f>+Y97/Y89</f>
        <v>0.11968829491907398</v>
      </c>
    </row>
    <row r="99" spans="13:25" ht="20.100000000000001" customHeight="1" x14ac:dyDescent="0.25">
      <c r="M99" s="12">
        <v>18</v>
      </c>
      <c r="N99" s="98" t="s">
        <v>136</v>
      </c>
      <c r="O99" s="98"/>
      <c r="P99" s="98"/>
      <c r="Q99" s="98"/>
      <c r="R99" s="98"/>
      <c r="S99" s="98"/>
      <c r="T99" s="98"/>
      <c r="U99" s="98"/>
      <c r="V99" s="98"/>
      <c r="W99" s="98"/>
      <c r="X99" s="13" t="s">
        <v>119</v>
      </c>
      <c r="Y99" s="14">
        <v>0.4</v>
      </c>
    </row>
  </sheetData>
  <autoFilter ref="B1:B85" xr:uid="{960BB653-AC3F-4FAA-BA41-649C929F3010}"/>
  <mergeCells count="33">
    <mergeCell ref="C16:C18"/>
    <mergeCell ref="C21:C22"/>
    <mergeCell ref="A1:AA1"/>
    <mergeCell ref="A2:A4"/>
    <mergeCell ref="B2:B4"/>
    <mergeCell ref="C2:C4"/>
    <mergeCell ref="D2:D4"/>
    <mergeCell ref="E2:G3"/>
    <mergeCell ref="H2:Y2"/>
    <mergeCell ref="H3:J3"/>
    <mergeCell ref="K3:M3"/>
    <mergeCell ref="N3:P3"/>
    <mergeCell ref="Q3:S3"/>
    <mergeCell ref="T3:V3"/>
    <mergeCell ref="W3:Y3"/>
    <mergeCell ref="N82:W82"/>
    <mergeCell ref="N83:W83"/>
    <mergeCell ref="N84:W84"/>
    <mergeCell ref="N85:W85"/>
    <mergeCell ref="N86:W86"/>
    <mergeCell ref="N87:W87"/>
    <mergeCell ref="N88:W88"/>
    <mergeCell ref="N89:W89"/>
    <mergeCell ref="N90:W90"/>
    <mergeCell ref="N91:W91"/>
    <mergeCell ref="N97:W97"/>
    <mergeCell ref="N98:W98"/>
    <mergeCell ref="N99:W99"/>
    <mergeCell ref="N92:W92"/>
    <mergeCell ref="N93:W93"/>
    <mergeCell ref="N94:W94"/>
    <mergeCell ref="N95:W95"/>
    <mergeCell ref="N96:W96"/>
  </mergeCells>
  <printOptions horizontalCentered="1"/>
  <pageMargins left="0.27559055118110237" right="0.27559055118110237" top="0.19685039370078741" bottom="0.19685039370078741" header="0.19685039370078741" footer="0.19685039370078741"/>
  <pageSetup paperSize="5" scale="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4401C-0DBA-477B-B6FA-99886BBB42A4}">
  <dimension ref="A1:AC99"/>
  <sheetViews>
    <sheetView showGridLines="0" view="pageBreakPreview" zoomScale="60" zoomScaleNormal="85" workbookViewId="0">
      <pane ySplit="4" topLeftCell="A45" activePane="bottomLeft" state="frozen"/>
      <selection activeCell="V32" sqref="V32"/>
      <selection pane="bottomLeft" activeCell="V32" sqref="V32"/>
    </sheetView>
  </sheetViews>
  <sheetFormatPr defaultRowHeight="12" x14ac:dyDescent="0.25"/>
  <cols>
    <col min="1" max="1" width="6.7109375" style="7" customWidth="1"/>
    <col min="2" max="2" width="26" style="7" customWidth="1"/>
    <col min="3" max="3" width="6.7109375" style="7" customWidth="1"/>
    <col min="4" max="4" width="8" style="7" bestFit="1" customWidth="1"/>
    <col min="5" max="5" width="11.42578125" style="7" customWidth="1"/>
    <col min="6" max="7" width="12.5703125" style="7" customWidth="1"/>
    <col min="8" max="8" width="13" style="7" bestFit="1" customWidth="1"/>
    <col min="9" max="9" width="9.42578125" style="7" customWidth="1"/>
    <col min="10" max="11" width="10.5703125" style="7" customWidth="1"/>
    <col min="12" max="13" width="11.28515625" style="7" customWidth="1"/>
    <col min="14" max="15" width="8" style="7" bestFit="1" customWidth="1"/>
    <col min="16" max="16" width="10.7109375" style="7" customWidth="1"/>
    <col min="17" max="17" width="6.85546875" style="7" customWidth="1"/>
    <col min="18" max="18" width="7" style="7" customWidth="1"/>
    <col min="19" max="19" width="9.28515625" style="7" customWidth="1"/>
    <col min="20" max="20" width="7.42578125" style="7" customWidth="1"/>
    <col min="21" max="21" width="9.7109375" style="7" customWidth="1"/>
    <col min="22" max="22" width="11.28515625" style="7" customWidth="1"/>
    <col min="23" max="23" width="13.42578125" style="7" customWidth="1"/>
    <col min="24" max="24" width="13.140625" style="7" customWidth="1"/>
    <col min="25" max="25" width="14" style="7" customWidth="1"/>
    <col min="26" max="26" width="7.85546875" style="7" customWidth="1"/>
    <col min="27" max="27" width="8" style="7" customWidth="1"/>
    <col min="28" max="30" width="6.7109375" style="7" customWidth="1"/>
    <col min="31" max="256" width="9.140625" style="7"/>
    <col min="257" max="257" width="6.7109375" style="7" customWidth="1"/>
    <col min="258" max="258" width="26" style="7" customWidth="1"/>
    <col min="259" max="260" width="6.7109375" style="7" customWidth="1"/>
    <col min="261" max="261" width="10.42578125" style="7" customWidth="1"/>
    <col min="262" max="262" width="9.42578125" style="7" customWidth="1"/>
    <col min="263" max="263" width="10.42578125" style="7" customWidth="1"/>
    <col min="264" max="264" width="9.42578125" style="7" bestFit="1" customWidth="1"/>
    <col min="265" max="265" width="9.42578125" style="7" customWidth="1"/>
    <col min="266" max="267" width="10.5703125" style="7" customWidth="1"/>
    <col min="268" max="269" width="11.28515625" style="7" customWidth="1"/>
    <col min="270" max="270" width="9.42578125" style="7" customWidth="1"/>
    <col min="271" max="271" width="10" style="7" customWidth="1"/>
    <col min="272" max="272" width="10.7109375" style="7" customWidth="1"/>
    <col min="273" max="273" width="6.7109375" style="7" customWidth="1"/>
    <col min="274" max="274" width="9.140625" style="7"/>
    <col min="275" max="275" width="9.5703125" style="7" customWidth="1"/>
    <col min="276" max="276" width="9" style="7" customWidth="1"/>
    <col min="277" max="277" width="11.140625" style="7" customWidth="1"/>
    <col min="278" max="278" width="11.28515625" style="7" customWidth="1"/>
    <col min="279" max="279" width="10.42578125" style="7" customWidth="1"/>
    <col min="280" max="280" width="11.85546875" style="7" customWidth="1"/>
    <col min="281" max="281" width="11" style="7" customWidth="1"/>
    <col min="282" max="282" width="7.85546875" style="7" customWidth="1"/>
    <col min="283" max="283" width="8" style="7" customWidth="1"/>
    <col min="284" max="286" width="6.7109375" style="7" customWidth="1"/>
    <col min="287" max="512" width="9.140625" style="7"/>
    <col min="513" max="513" width="6.7109375" style="7" customWidth="1"/>
    <col min="514" max="514" width="26" style="7" customWidth="1"/>
    <col min="515" max="516" width="6.7109375" style="7" customWidth="1"/>
    <col min="517" max="517" width="10.42578125" style="7" customWidth="1"/>
    <col min="518" max="518" width="9.42578125" style="7" customWidth="1"/>
    <col min="519" max="519" width="10.42578125" style="7" customWidth="1"/>
    <col min="520" max="520" width="9.42578125" style="7" bestFit="1" customWidth="1"/>
    <col min="521" max="521" width="9.42578125" style="7" customWidth="1"/>
    <col min="522" max="523" width="10.5703125" style="7" customWidth="1"/>
    <col min="524" max="525" width="11.28515625" style="7" customWidth="1"/>
    <col min="526" max="526" width="9.42578125" style="7" customWidth="1"/>
    <col min="527" max="527" width="10" style="7" customWidth="1"/>
    <col min="528" max="528" width="10.7109375" style="7" customWidth="1"/>
    <col min="529" max="529" width="6.7109375" style="7" customWidth="1"/>
    <col min="530" max="530" width="9.140625" style="7"/>
    <col min="531" max="531" width="9.5703125" style="7" customWidth="1"/>
    <col min="532" max="532" width="9" style="7" customWidth="1"/>
    <col min="533" max="533" width="11.140625" style="7" customWidth="1"/>
    <col min="534" max="534" width="11.28515625" style="7" customWidth="1"/>
    <col min="535" max="535" width="10.42578125" style="7" customWidth="1"/>
    <col min="536" max="536" width="11.85546875" style="7" customWidth="1"/>
    <col min="537" max="537" width="11" style="7" customWidth="1"/>
    <col min="538" max="538" width="7.85546875" style="7" customWidth="1"/>
    <col min="539" max="539" width="8" style="7" customWidth="1"/>
    <col min="540" max="542" width="6.7109375" style="7" customWidth="1"/>
    <col min="543" max="768" width="9.140625" style="7"/>
    <col min="769" max="769" width="6.7109375" style="7" customWidth="1"/>
    <col min="770" max="770" width="26" style="7" customWidth="1"/>
    <col min="771" max="772" width="6.7109375" style="7" customWidth="1"/>
    <col min="773" max="773" width="10.42578125" style="7" customWidth="1"/>
    <col min="774" max="774" width="9.42578125" style="7" customWidth="1"/>
    <col min="775" max="775" width="10.42578125" style="7" customWidth="1"/>
    <col min="776" max="776" width="9.42578125" style="7" bestFit="1" customWidth="1"/>
    <col min="777" max="777" width="9.42578125" style="7" customWidth="1"/>
    <col min="778" max="779" width="10.5703125" style="7" customWidth="1"/>
    <col min="780" max="781" width="11.28515625" style="7" customWidth="1"/>
    <col min="782" max="782" width="9.42578125" style="7" customWidth="1"/>
    <col min="783" max="783" width="10" style="7" customWidth="1"/>
    <col min="784" max="784" width="10.7109375" style="7" customWidth="1"/>
    <col min="785" max="785" width="6.7109375" style="7" customWidth="1"/>
    <col min="786" max="786" width="9.140625" style="7"/>
    <col min="787" max="787" width="9.5703125" style="7" customWidth="1"/>
    <col min="788" max="788" width="9" style="7" customWidth="1"/>
    <col min="789" max="789" width="11.140625" style="7" customWidth="1"/>
    <col min="790" max="790" width="11.28515625" style="7" customWidth="1"/>
    <col min="791" max="791" width="10.42578125" style="7" customWidth="1"/>
    <col min="792" max="792" width="11.85546875" style="7" customWidth="1"/>
    <col min="793" max="793" width="11" style="7" customWidth="1"/>
    <col min="794" max="794" width="7.85546875" style="7" customWidth="1"/>
    <col min="795" max="795" width="8" style="7" customWidth="1"/>
    <col min="796" max="798" width="6.7109375" style="7" customWidth="1"/>
    <col min="799" max="1024" width="9.140625" style="7"/>
    <col min="1025" max="1025" width="6.7109375" style="7" customWidth="1"/>
    <col min="1026" max="1026" width="26" style="7" customWidth="1"/>
    <col min="1027" max="1028" width="6.7109375" style="7" customWidth="1"/>
    <col min="1029" max="1029" width="10.42578125" style="7" customWidth="1"/>
    <col min="1030" max="1030" width="9.42578125" style="7" customWidth="1"/>
    <col min="1031" max="1031" width="10.42578125" style="7" customWidth="1"/>
    <col min="1032" max="1032" width="9.42578125" style="7" bestFit="1" customWidth="1"/>
    <col min="1033" max="1033" width="9.42578125" style="7" customWidth="1"/>
    <col min="1034" max="1035" width="10.5703125" style="7" customWidth="1"/>
    <col min="1036" max="1037" width="11.28515625" style="7" customWidth="1"/>
    <col min="1038" max="1038" width="9.42578125" style="7" customWidth="1"/>
    <col min="1039" max="1039" width="10" style="7" customWidth="1"/>
    <col min="1040" max="1040" width="10.7109375" style="7" customWidth="1"/>
    <col min="1041" max="1041" width="6.7109375" style="7" customWidth="1"/>
    <col min="1042" max="1042" width="9.140625" style="7"/>
    <col min="1043" max="1043" width="9.5703125" style="7" customWidth="1"/>
    <col min="1044" max="1044" width="9" style="7" customWidth="1"/>
    <col min="1045" max="1045" width="11.140625" style="7" customWidth="1"/>
    <col min="1046" max="1046" width="11.28515625" style="7" customWidth="1"/>
    <col min="1047" max="1047" width="10.42578125" style="7" customWidth="1"/>
    <col min="1048" max="1048" width="11.85546875" style="7" customWidth="1"/>
    <col min="1049" max="1049" width="11" style="7" customWidth="1"/>
    <col min="1050" max="1050" width="7.85546875" style="7" customWidth="1"/>
    <col min="1051" max="1051" width="8" style="7" customWidth="1"/>
    <col min="1052" max="1054" width="6.7109375" style="7" customWidth="1"/>
    <col min="1055" max="1280" width="9.140625" style="7"/>
    <col min="1281" max="1281" width="6.7109375" style="7" customWidth="1"/>
    <col min="1282" max="1282" width="26" style="7" customWidth="1"/>
    <col min="1283" max="1284" width="6.7109375" style="7" customWidth="1"/>
    <col min="1285" max="1285" width="10.42578125" style="7" customWidth="1"/>
    <col min="1286" max="1286" width="9.42578125" style="7" customWidth="1"/>
    <col min="1287" max="1287" width="10.42578125" style="7" customWidth="1"/>
    <col min="1288" max="1288" width="9.42578125" style="7" bestFit="1" customWidth="1"/>
    <col min="1289" max="1289" width="9.42578125" style="7" customWidth="1"/>
    <col min="1290" max="1291" width="10.5703125" style="7" customWidth="1"/>
    <col min="1292" max="1293" width="11.28515625" style="7" customWidth="1"/>
    <col min="1294" max="1294" width="9.42578125" style="7" customWidth="1"/>
    <col min="1295" max="1295" width="10" style="7" customWidth="1"/>
    <col min="1296" max="1296" width="10.7109375" style="7" customWidth="1"/>
    <col min="1297" max="1297" width="6.7109375" style="7" customWidth="1"/>
    <col min="1298" max="1298" width="9.140625" style="7"/>
    <col min="1299" max="1299" width="9.5703125" style="7" customWidth="1"/>
    <col min="1300" max="1300" width="9" style="7" customWidth="1"/>
    <col min="1301" max="1301" width="11.140625" style="7" customWidth="1"/>
    <col min="1302" max="1302" width="11.28515625" style="7" customWidth="1"/>
    <col min="1303" max="1303" width="10.42578125" style="7" customWidth="1"/>
    <col min="1304" max="1304" width="11.85546875" style="7" customWidth="1"/>
    <col min="1305" max="1305" width="11" style="7" customWidth="1"/>
    <col min="1306" max="1306" width="7.85546875" style="7" customWidth="1"/>
    <col min="1307" max="1307" width="8" style="7" customWidth="1"/>
    <col min="1308" max="1310" width="6.7109375" style="7" customWidth="1"/>
    <col min="1311" max="1536" width="9.140625" style="7"/>
    <col min="1537" max="1537" width="6.7109375" style="7" customWidth="1"/>
    <col min="1538" max="1538" width="26" style="7" customWidth="1"/>
    <col min="1539" max="1540" width="6.7109375" style="7" customWidth="1"/>
    <col min="1541" max="1541" width="10.42578125" style="7" customWidth="1"/>
    <col min="1542" max="1542" width="9.42578125" style="7" customWidth="1"/>
    <col min="1543" max="1543" width="10.42578125" style="7" customWidth="1"/>
    <col min="1544" max="1544" width="9.42578125" style="7" bestFit="1" customWidth="1"/>
    <col min="1545" max="1545" width="9.42578125" style="7" customWidth="1"/>
    <col min="1546" max="1547" width="10.5703125" style="7" customWidth="1"/>
    <col min="1548" max="1549" width="11.28515625" style="7" customWidth="1"/>
    <col min="1550" max="1550" width="9.42578125" style="7" customWidth="1"/>
    <col min="1551" max="1551" width="10" style="7" customWidth="1"/>
    <col min="1552" max="1552" width="10.7109375" style="7" customWidth="1"/>
    <col min="1553" max="1553" width="6.7109375" style="7" customWidth="1"/>
    <col min="1554" max="1554" width="9.140625" style="7"/>
    <col min="1555" max="1555" width="9.5703125" style="7" customWidth="1"/>
    <col min="1556" max="1556" width="9" style="7" customWidth="1"/>
    <col min="1557" max="1557" width="11.140625" style="7" customWidth="1"/>
    <col min="1558" max="1558" width="11.28515625" style="7" customWidth="1"/>
    <col min="1559" max="1559" width="10.42578125" style="7" customWidth="1"/>
    <col min="1560" max="1560" width="11.85546875" style="7" customWidth="1"/>
    <col min="1561" max="1561" width="11" style="7" customWidth="1"/>
    <col min="1562" max="1562" width="7.85546875" style="7" customWidth="1"/>
    <col min="1563" max="1563" width="8" style="7" customWidth="1"/>
    <col min="1564" max="1566" width="6.7109375" style="7" customWidth="1"/>
    <col min="1567" max="1792" width="9.140625" style="7"/>
    <col min="1793" max="1793" width="6.7109375" style="7" customWidth="1"/>
    <col min="1794" max="1794" width="26" style="7" customWidth="1"/>
    <col min="1795" max="1796" width="6.7109375" style="7" customWidth="1"/>
    <col min="1797" max="1797" width="10.42578125" style="7" customWidth="1"/>
    <col min="1798" max="1798" width="9.42578125" style="7" customWidth="1"/>
    <col min="1799" max="1799" width="10.42578125" style="7" customWidth="1"/>
    <col min="1800" max="1800" width="9.42578125" style="7" bestFit="1" customWidth="1"/>
    <col min="1801" max="1801" width="9.42578125" style="7" customWidth="1"/>
    <col min="1802" max="1803" width="10.5703125" style="7" customWidth="1"/>
    <col min="1804" max="1805" width="11.28515625" style="7" customWidth="1"/>
    <col min="1806" max="1806" width="9.42578125" style="7" customWidth="1"/>
    <col min="1807" max="1807" width="10" style="7" customWidth="1"/>
    <col min="1808" max="1808" width="10.7109375" style="7" customWidth="1"/>
    <col min="1809" max="1809" width="6.7109375" style="7" customWidth="1"/>
    <col min="1810" max="1810" width="9.140625" style="7"/>
    <col min="1811" max="1811" width="9.5703125" style="7" customWidth="1"/>
    <col min="1812" max="1812" width="9" style="7" customWidth="1"/>
    <col min="1813" max="1813" width="11.140625" style="7" customWidth="1"/>
    <col min="1814" max="1814" width="11.28515625" style="7" customWidth="1"/>
    <col min="1815" max="1815" width="10.42578125" style="7" customWidth="1"/>
    <col min="1816" max="1816" width="11.85546875" style="7" customWidth="1"/>
    <col min="1817" max="1817" width="11" style="7" customWidth="1"/>
    <col min="1818" max="1818" width="7.85546875" style="7" customWidth="1"/>
    <col min="1819" max="1819" width="8" style="7" customWidth="1"/>
    <col min="1820" max="1822" width="6.7109375" style="7" customWidth="1"/>
    <col min="1823" max="2048" width="9.140625" style="7"/>
    <col min="2049" max="2049" width="6.7109375" style="7" customWidth="1"/>
    <col min="2050" max="2050" width="26" style="7" customWidth="1"/>
    <col min="2051" max="2052" width="6.7109375" style="7" customWidth="1"/>
    <col min="2053" max="2053" width="10.42578125" style="7" customWidth="1"/>
    <col min="2054" max="2054" width="9.42578125" style="7" customWidth="1"/>
    <col min="2055" max="2055" width="10.42578125" style="7" customWidth="1"/>
    <col min="2056" max="2056" width="9.42578125" style="7" bestFit="1" customWidth="1"/>
    <col min="2057" max="2057" width="9.42578125" style="7" customWidth="1"/>
    <col min="2058" max="2059" width="10.5703125" style="7" customWidth="1"/>
    <col min="2060" max="2061" width="11.28515625" style="7" customWidth="1"/>
    <col min="2062" max="2062" width="9.42578125" style="7" customWidth="1"/>
    <col min="2063" max="2063" width="10" style="7" customWidth="1"/>
    <col min="2064" max="2064" width="10.7109375" style="7" customWidth="1"/>
    <col min="2065" max="2065" width="6.7109375" style="7" customWidth="1"/>
    <col min="2066" max="2066" width="9.140625" style="7"/>
    <col min="2067" max="2067" width="9.5703125" style="7" customWidth="1"/>
    <col min="2068" max="2068" width="9" style="7" customWidth="1"/>
    <col min="2069" max="2069" width="11.140625" style="7" customWidth="1"/>
    <col min="2070" max="2070" width="11.28515625" style="7" customWidth="1"/>
    <col min="2071" max="2071" width="10.42578125" style="7" customWidth="1"/>
    <col min="2072" max="2072" width="11.85546875" style="7" customWidth="1"/>
    <col min="2073" max="2073" width="11" style="7" customWidth="1"/>
    <col min="2074" max="2074" width="7.85546875" style="7" customWidth="1"/>
    <col min="2075" max="2075" width="8" style="7" customWidth="1"/>
    <col min="2076" max="2078" width="6.7109375" style="7" customWidth="1"/>
    <col min="2079" max="2304" width="9.140625" style="7"/>
    <col min="2305" max="2305" width="6.7109375" style="7" customWidth="1"/>
    <col min="2306" max="2306" width="26" style="7" customWidth="1"/>
    <col min="2307" max="2308" width="6.7109375" style="7" customWidth="1"/>
    <col min="2309" max="2309" width="10.42578125" style="7" customWidth="1"/>
    <col min="2310" max="2310" width="9.42578125" style="7" customWidth="1"/>
    <col min="2311" max="2311" width="10.42578125" style="7" customWidth="1"/>
    <col min="2312" max="2312" width="9.42578125" style="7" bestFit="1" customWidth="1"/>
    <col min="2313" max="2313" width="9.42578125" style="7" customWidth="1"/>
    <col min="2314" max="2315" width="10.5703125" style="7" customWidth="1"/>
    <col min="2316" max="2317" width="11.28515625" style="7" customWidth="1"/>
    <col min="2318" max="2318" width="9.42578125" style="7" customWidth="1"/>
    <col min="2319" max="2319" width="10" style="7" customWidth="1"/>
    <col min="2320" max="2320" width="10.7109375" style="7" customWidth="1"/>
    <col min="2321" max="2321" width="6.7109375" style="7" customWidth="1"/>
    <col min="2322" max="2322" width="9.140625" style="7"/>
    <col min="2323" max="2323" width="9.5703125" style="7" customWidth="1"/>
    <col min="2324" max="2324" width="9" style="7" customWidth="1"/>
    <col min="2325" max="2325" width="11.140625" style="7" customWidth="1"/>
    <col min="2326" max="2326" width="11.28515625" style="7" customWidth="1"/>
    <col min="2327" max="2327" width="10.42578125" style="7" customWidth="1"/>
    <col min="2328" max="2328" width="11.85546875" style="7" customWidth="1"/>
    <col min="2329" max="2329" width="11" style="7" customWidth="1"/>
    <col min="2330" max="2330" width="7.85546875" style="7" customWidth="1"/>
    <col min="2331" max="2331" width="8" style="7" customWidth="1"/>
    <col min="2332" max="2334" width="6.7109375" style="7" customWidth="1"/>
    <col min="2335" max="2560" width="9.140625" style="7"/>
    <col min="2561" max="2561" width="6.7109375" style="7" customWidth="1"/>
    <col min="2562" max="2562" width="26" style="7" customWidth="1"/>
    <col min="2563" max="2564" width="6.7109375" style="7" customWidth="1"/>
    <col min="2565" max="2565" width="10.42578125" style="7" customWidth="1"/>
    <col min="2566" max="2566" width="9.42578125" style="7" customWidth="1"/>
    <col min="2567" max="2567" width="10.42578125" style="7" customWidth="1"/>
    <col min="2568" max="2568" width="9.42578125" style="7" bestFit="1" customWidth="1"/>
    <col min="2569" max="2569" width="9.42578125" style="7" customWidth="1"/>
    <col min="2570" max="2571" width="10.5703125" style="7" customWidth="1"/>
    <col min="2572" max="2573" width="11.28515625" style="7" customWidth="1"/>
    <col min="2574" max="2574" width="9.42578125" style="7" customWidth="1"/>
    <col min="2575" max="2575" width="10" style="7" customWidth="1"/>
    <col min="2576" max="2576" width="10.7109375" style="7" customWidth="1"/>
    <col min="2577" max="2577" width="6.7109375" style="7" customWidth="1"/>
    <col min="2578" max="2578" width="9.140625" style="7"/>
    <col min="2579" max="2579" width="9.5703125" style="7" customWidth="1"/>
    <col min="2580" max="2580" width="9" style="7" customWidth="1"/>
    <col min="2581" max="2581" width="11.140625" style="7" customWidth="1"/>
    <col min="2582" max="2582" width="11.28515625" style="7" customWidth="1"/>
    <col min="2583" max="2583" width="10.42578125" style="7" customWidth="1"/>
    <col min="2584" max="2584" width="11.85546875" style="7" customWidth="1"/>
    <col min="2585" max="2585" width="11" style="7" customWidth="1"/>
    <col min="2586" max="2586" width="7.85546875" style="7" customWidth="1"/>
    <col min="2587" max="2587" width="8" style="7" customWidth="1"/>
    <col min="2588" max="2590" width="6.7109375" style="7" customWidth="1"/>
    <col min="2591" max="2816" width="9.140625" style="7"/>
    <col min="2817" max="2817" width="6.7109375" style="7" customWidth="1"/>
    <col min="2818" max="2818" width="26" style="7" customWidth="1"/>
    <col min="2819" max="2820" width="6.7109375" style="7" customWidth="1"/>
    <col min="2821" max="2821" width="10.42578125" style="7" customWidth="1"/>
    <col min="2822" max="2822" width="9.42578125" style="7" customWidth="1"/>
    <col min="2823" max="2823" width="10.42578125" style="7" customWidth="1"/>
    <col min="2824" max="2824" width="9.42578125" style="7" bestFit="1" customWidth="1"/>
    <col min="2825" max="2825" width="9.42578125" style="7" customWidth="1"/>
    <col min="2826" max="2827" width="10.5703125" style="7" customWidth="1"/>
    <col min="2828" max="2829" width="11.28515625" style="7" customWidth="1"/>
    <col min="2830" max="2830" width="9.42578125" style="7" customWidth="1"/>
    <col min="2831" max="2831" width="10" style="7" customWidth="1"/>
    <col min="2832" max="2832" width="10.7109375" style="7" customWidth="1"/>
    <col min="2833" max="2833" width="6.7109375" style="7" customWidth="1"/>
    <col min="2834" max="2834" width="9.140625" style="7"/>
    <col min="2835" max="2835" width="9.5703125" style="7" customWidth="1"/>
    <col min="2836" max="2836" width="9" style="7" customWidth="1"/>
    <col min="2837" max="2837" width="11.140625" style="7" customWidth="1"/>
    <col min="2838" max="2838" width="11.28515625" style="7" customWidth="1"/>
    <col min="2839" max="2839" width="10.42578125" style="7" customWidth="1"/>
    <col min="2840" max="2840" width="11.85546875" style="7" customWidth="1"/>
    <col min="2841" max="2841" width="11" style="7" customWidth="1"/>
    <col min="2842" max="2842" width="7.85546875" style="7" customWidth="1"/>
    <col min="2843" max="2843" width="8" style="7" customWidth="1"/>
    <col min="2844" max="2846" width="6.7109375" style="7" customWidth="1"/>
    <col min="2847" max="3072" width="9.140625" style="7"/>
    <col min="3073" max="3073" width="6.7109375" style="7" customWidth="1"/>
    <col min="3074" max="3074" width="26" style="7" customWidth="1"/>
    <col min="3075" max="3076" width="6.7109375" style="7" customWidth="1"/>
    <col min="3077" max="3077" width="10.42578125" style="7" customWidth="1"/>
    <col min="3078" max="3078" width="9.42578125" style="7" customWidth="1"/>
    <col min="3079" max="3079" width="10.42578125" style="7" customWidth="1"/>
    <col min="3080" max="3080" width="9.42578125" style="7" bestFit="1" customWidth="1"/>
    <col min="3081" max="3081" width="9.42578125" style="7" customWidth="1"/>
    <col min="3082" max="3083" width="10.5703125" style="7" customWidth="1"/>
    <col min="3084" max="3085" width="11.28515625" style="7" customWidth="1"/>
    <col min="3086" max="3086" width="9.42578125" style="7" customWidth="1"/>
    <col min="3087" max="3087" width="10" style="7" customWidth="1"/>
    <col min="3088" max="3088" width="10.7109375" style="7" customWidth="1"/>
    <col min="3089" max="3089" width="6.7109375" style="7" customWidth="1"/>
    <col min="3090" max="3090" width="9.140625" style="7"/>
    <col min="3091" max="3091" width="9.5703125" style="7" customWidth="1"/>
    <col min="3092" max="3092" width="9" style="7" customWidth="1"/>
    <col min="3093" max="3093" width="11.140625" style="7" customWidth="1"/>
    <col min="3094" max="3094" width="11.28515625" style="7" customWidth="1"/>
    <col min="3095" max="3095" width="10.42578125" style="7" customWidth="1"/>
    <col min="3096" max="3096" width="11.85546875" style="7" customWidth="1"/>
    <col min="3097" max="3097" width="11" style="7" customWidth="1"/>
    <col min="3098" max="3098" width="7.85546875" style="7" customWidth="1"/>
    <col min="3099" max="3099" width="8" style="7" customWidth="1"/>
    <col min="3100" max="3102" width="6.7109375" style="7" customWidth="1"/>
    <col min="3103" max="3328" width="9.140625" style="7"/>
    <col min="3329" max="3329" width="6.7109375" style="7" customWidth="1"/>
    <col min="3330" max="3330" width="26" style="7" customWidth="1"/>
    <col min="3331" max="3332" width="6.7109375" style="7" customWidth="1"/>
    <col min="3333" max="3333" width="10.42578125" style="7" customWidth="1"/>
    <col min="3334" max="3334" width="9.42578125" style="7" customWidth="1"/>
    <col min="3335" max="3335" width="10.42578125" style="7" customWidth="1"/>
    <col min="3336" max="3336" width="9.42578125" style="7" bestFit="1" customWidth="1"/>
    <col min="3337" max="3337" width="9.42578125" style="7" customWidth="1"/>
    <col min="3338" max="3339" width="10.5703125" style="7" customWidth="1"/>
    <col min="3340" max="3341" width="11.28515625" style="7" customWidth="1"/>
    <col min="3342" max="3342" width="9.42578125" style="7" customWidth="1"/>
    <col min="3343" max="3343" width="10" style="7" customWidth="1"/>
    <col min="3344" max="3344" width="10.7109375" style="7" customWidth="1"/>
    <col min="3345" max="3345" width="6.7109375" style="7" customWidth="1"/>
    <col min="3346" max="3346" width="9.140625" style="7"/>
    <col min="3347" max="3347" width="9.5703125" style="7" customWidth="1"/>
    <col min="3348" max="3348" width="9" style="7" customWidth="1"/>
    <col min="3349" max="3349" width="11.140625" style="7" customWidth="1"/>
    <col min="3350" max="3350" width="11.28515625" style="7" customWidth="1"/>
    <col min="3351" max="3351" width="10.42578125" style="7" customWidth="1"/>
    <col min="3352" max="3352" width="11.85546875" style="7" customWidth="1"/>
    <col min="3353" max="3353" width="11" style="7" customWidth="1"/>
    <col min="3354" max="3354" width="7.85546875" style="7" customWidth="1"/>
    <col min="3355" max="3355" width="8" style="7" customWidth="1"/>
    <col min="3356" max="3358" width="6.7109375" style="7" customWidth="1"/>
    <col min="3359" max="3584" width="9.140625" style="7"/>
    <col min="3585" max="3585" width="6.7109375" style="7" customWidth="1"/>
    <col min="3586" max="3586" width="26" style="7" customWidth="1"/>
    <col min="3587" max="3588" width="6.7109375" style="7" customWidth="1"/>
    <col min="3589" max="3589" width="10.42578125" style="7" customWidth="1"/>
    <col min="3590" max="3590" width="9.42578125" style="7" customWidth="1"/>
    <col min="3591" max="3591" width="10.42578125" style="7" customWidth="1"/>
    <col min="3592" max="3592" width="9.42578125" style="7" bestFit="1" customWidth="1"/>
    <col min="3593" max="3593" width="9.42578125" style="7" customWidth="1"/>
    <col min="3594" max="3595" width="10.5703125" style="7" customWidth="1"/>
    <col min="3596" max="3597" width="11.28515625" style="7" customWidth="1"/>
    <col min="3598" max="3598" width="9.42578125" style="7" customWidth="1"/>
    <col min="3599" max="3599" width="10" style="7" customWidth="1"/>
    <col min="3600" max="3600" width="10.7109375" style="7" customWidth="1"/>
    <col min="3601" max="3601" width="6.7109375" style="7" customWidth="1"/>
    <col min="3602" max="3602" width="9.140625" style="7"/>
    <col min="3603" max="3603" width="9.5703125" style="7" customWidth="1"/>
    <col min="3604" max="3604" width="9" style="7" customWidth="1"/>
    <col min="3605" max="3605" width="11.140625" style="7" customWidth="1"/>
    <col min="3606" max="3606" width="11.28515625" style="7" customWidth="1"/>
    <col min="3607" max="3607" width="10.42578125" style="7" customWidth="1"/>
    <col min="3608" max="3608" width="11.85546875" style="7" customWidth="1"/>
    <col min="3609" max="3609" width="11" style="7" customWidth="1"/>
    <col min="3610" max="3610" width="7.85546875" style="7" customWidth="1"/>
    <col min="3611" max="3611" width="8" style="7" customWidth="1"/>
    <col min="3612" max="3614" width="6.7109375" style="7" customWidth="1"/>
    <col min="3615" max="3840" width="9.140625" style="7"/>
    <col min="3841" max="3841" width="6.7109375" style="7" customWidth="1"/>
    <col min="3842" max="3842" width="26" style="7" customWidth="1"/>
    <col min="3843" max="3844" width="6.7109375" style="7" customWidth="1"/>
    <col min="3845" max="3845" width="10.42578125" style="7" customWidth="1"/>
    <col min="3846" max="3846" width="9.42578125" style="7" customWidth="1"/>
    <col min="3847" max="3847" width="10.42578125" style="7" customWidth="1"/>
    <col min="3848" max="3848" width="9.42578125" style="7" bestFit="1" customWidth="1"/>
    <col min="3849" max="3849" width="9.42578125" style="7" customWidth="1"/>
    <col min="3850" max="3851" width="10.5703125" style="7" customWidth="1"/>
    <col min="3852" max="3853" width="11.28515625" style="7" customWidth="1"/>
    <col min="3854" max="3854" width="9.42578125" style="7" customWidth="1"/>
    <col min="3855" max="3855" width="10" style="7" customWidth="1"/>
    <col min="3856" max="3856" width="10.7109375" style="7" customWidth="1"/>
    <col min="3857" max="3857" width="6.7109375" style="7" customWidth="1"/>
    <col min="3858" max="3858" width="9.140625" style="7"/>
    <col min="3859" max="3859" width="9.5703125" style="7" customWidth="1"/>
    <col min="3860" max="3860" width="9" style="7" customWidth="1"/>
    <col min="3861" max="3861" width="11.140625" style="7" customWidth="1"/>
    <col min="3862" max="3862" width="11.28515625" style="7" customWidth="1"/>
    <col min="3863" max="3863" width="10.42578125" style="7" customWidth="1"/>
    <col min="3864" max="3864" width="11.85546875" style="7" customWidth="1"/>
    <col min="3865" max="3865" width="11" style="7" customWidth="1"/>
    <col min="3866" max="3866" width="7.85546875" style="7" customWidth="1"/>
    <col min="3867" max="3867" width="8" style="7" customWidth="1"/>
    <col min="3868" max="3870" width="6.7109375" style="7" customWidth="1"/>
    <col min="3871" max="4096" width="9.140625" style="7"/>
    <col min="4097" max="4097" width="6.7109375" style="7" customWidth="1"/>
    <col min="4098" max="4098" width="26" style="7" customWidth="1"/>
    <col min="4099" max="4100" width="6.7109375" style="7" customWidth="1"/>
    <col min="4101" max="4101" width="10.42578125" style="7" customWidth="1"/>
    <col min="4102" max="4102" width="9.42578125" style="7" customWidth="1"/>
    <col min="4103" max="4103" width="10.42578125" style="7" customWidth="1"/>
    <col min="4104" max="4104" width="9.42578125" style="7" bestFit="1" customWidth="1"/>
    <col min="4105" max="4105" width="9.42578125" style="7" customWidth="1"/>
    <col min="4106" max="4107" width="10.5703125" style="7" customWidth="1"/>
    <col min="4108" max="4109" width="11.28515625" style="7" customWidth="1"/>
    <col min="4110" max="4110" width="9.42578125" style="7" customWidth="1"/>
    <col min="4111" max="4111" width="10" style="7" customWidth="1"/>
    <col min="4112" max="4112" width="10.7109375" style="7" customWidth="1"/>
    <col min="4113" max="4113" width="6.7109375" style="7" customWidth="1"/>
    <col min="4114" max="4114" width="9.140625" style="7"/>
    <col min="4115" max="4115" width="9.5703125" style="7" customWidth="1"/>
    <col min="4116" max="4116" width="9" style="7" customWidth="1"/>
    <col min="4117" max="4117" width="11.140625" style="7" customWidth="1"/>
    <col min="4118" max="4118" width="11.28515625" style="7" customWidth="1"/>
    <col min="4119" max="4119" width="10.42578125" style="7" customWidth="1"/>
    <col min="4120" max="4120" width="11.85546875" style="7" customWidth="1"/>
    <col min="4121" max="4121" width="11" style="7" customWidth="1"/>
    <col min="4122" max="4122" width="7.85546875" style="7" customWidth="1"/>
    <col min="4123" max="4123" width="8" style="7" customWidth="1"/>
    <col min="4124" max="4126" width="6.7109375" style="7" customWidth="1"/>
    <col min="4127" max="4352" width="9.140625" style="7"/>
    <col min="4353" max="4353" width="6.7109375" style="7" customWidth="1"/>
    <col min="4354" max="4354" width="26" style="7" customWidth="1"/>
    <col min="4355" max="4356" width="6.7109375" style="7" customWidth="1"/>
    <col min="4357" max="4357" width="10.42578125" style="7" customWidth="1"/>
    <col min="4358" max="4358" width="9.42578125" style="7" customWidth="1"/>
    <col min="4359" max="4359" width="10.42578125" style="7" customWidth="1"/>
    <col min="4360" max="4360" width="9.42578125" style="7" bestFit="1" customWidth="1"/>
    <col min="4361" max="4361" width="9.42578125" style="7" customWidth="1"/>
    <col min="4362" max="4363" width="10.5703125" style="7" customWidth="1"/>
    <col min="4364" max="4365" width="11.28515625" style="7" customWidth="1"/>
    <col min="4366" max="4366" width="9.42578125" style="7" customWidth="1"/>
    <col min="4367" max="4367" width="10" style="7" customWidth="1"/>
    <col min="4368" max="4368" width="10.7109375" style="7" customWidth="1"/>
    <col min="4369" max="4369" width="6.7109375" style="7" customWidth="1"/>
    <col min="4370" max="4370" width="9.140625" style="7"/>
    <col min="4371" max="4371" width="9.5703125" style="7" customWidth="1"/>
    <col min="4372" max="4372" width="9" style="7" customWidth="1"/>
    <col min="4373" max="4373" width="11.140625" style="7" customWidth="1"/>
    <col min="4374" max="4374" width="11.28515625" style="7" customWidth="1"/>
    <col min="4375" max="4375" width="10.42578125" style="7" customWidth="1"/>
    <col min="4376" max="4376" width="11.85546875" style="7" customWidth="1"/>
    <col min="4377" max="4377" width="11" style="7" customWidth="1"/>
    <col min="4378" max="4378" width="7.85546875" style="7" customWidth="1"/>
    <col min="4379" max="4379" width="8" style="7" customWidth="1"/>
    <col min="4380" max="4382" width="6.7109375" style="7" customWidth="1"/>
    <col min="4383" max="4608" width="9.140625" style="7"/>
    <col min="4609" max="4609" width="6.7109375" style="7" customWidth="1"/>
    <col min="4610" max="4610" width="26" style="7" customWidth="1"/>
    <col min="4611" max="4612" width="6.7109375" style="7" customWidth="1"/>
    <col min="4613" max="4613" width="10.42578125" style="7" customWidth="1"/>
    <col min="4614" max="4614" width="9.42578125" style="7" customWidth="1"/>
    <col min="4615" max="4615" width="10.42578125" style="7" customWidth="1"/>
    <col min="4616" max="4616" width="9.42578125" style="7" bestFit="1" customWidth="1"/>
    <col min="4617" max="4617" width="9.42578125" style="7" customWidth="1"/>
    <col min="4618" max="4619" width="10.5703125" style="7" customWidth="1"/>
    <col min="4620" max="4621" width="11.28515625" style="7" customWidth="1"/>
    <col min="4622" max="4622" width="9.42578125" style="7" customWidth="1"/>
    <col min="4623" max="4623" width="10" style="7" customWidth="1"/>
    <col min="4624" max="4624" width="10.7109375" style="7" customWidth="1"/>
    <col min="4625" max="4625" width="6.7109375" style="7" customWidth="1"/>
    <col min="4626" max="4626" width="9.140625" style="7"/>
    <col min="4627" max="4627" width="9.5703125" style="7" customWidth="1"/>
    <col min="4628" max="4628" width="9" style="7" customWidth="1"/>
    <col min="4629" max="4629" width="11.140625" style="7" customWidth="1"/>
    <col min="4630" max="4630" width="11.28515625" style="7" customWidth="1"/>
    <col min="4631" max="4631" width="10.42578125" style="7" customWidth="1"/>
    <col min="4632" max="4632" width="11.85546875" style="7" customWidth="1"/>
    <col min="4633" max="4633" width="11" style="7" customWidth="1"/>
    <col min="4634" max="4634" width="7.85546875" style="7" customWidth="1"/>
    <col min="4635" max="4635" width="8" style="7" customWidth="1"/>
    <col min="4636" max="4638" width="6.7109375" style="7" customWidth="1"/>
    <col min="4639" max="4864" width="9.140625" style="7"/>
    <col min="4865" max="4865" width="6.7109375" style="7" customWidth="1"/>
    <col min="4866" max="4866" width="26" style="7" customWidth="1"/>
    <col min="4867" max="4868" width="6.7109375" style="7" customWidth="1"/>
    <col min="4869" max="4869" width="10.42578125" style="7" customWidth="1"/>
    <col min="4870" max="4870" width="9.42578125" style="7" customWidth="1"/>
    <col min="4871" max="4871" width="10.42578125" style="7" customWidth="1"/>
    <col min="4872" max="4872" width="9.42578125" style="7" bestFit="1" customWidth="1"/>
    <col min="4873" max="4873" width="9.42578125" style="7" customWidth="1"/>
    <col min="4874" max="4875" width="10.5703125" style="7" customWidth="1"/>
    <col min="4876" max="4877" width="11.28515625" style="7" customWidth="1"/>
    <col min="4878" max="4878" width="9.42578125" style="7" customWidth="1"/>
    <col min="4879" max="4879" width="10" style="7" customWidth="1"/>
    <col min="4880" max="4880" width="10.7109375" style="7" customWidth="1"/>
    <col min="4881" max="4881" width="6.7109375" style="7" customWidth="1"/>
    <col min="4882" max="4882" width="9.140625" style="7"/>
    <col min="4883" max="4883" width="9.5703125" style="7" customWidth="1"/>
    <col min="4884" max="4884" width="9" style="7" customWidth="1"/>
    <col min="4885" max="4885" width="11.140625" style="7" customWidth="1"/>
    <col min="4886" max="4886" width="11.28515625" style="7" customWidth="1"/>
    <col min="4887" max="4887" width="10.42578125" style="7" customWidth="1"/>
    <col min="4888" max="4888" width="11.85546875" style="7" customWidth="1"/>
    <col min="4889" max="4889" width="11" style="7" customWidth="1"/>
    <col min="4890" max="4890" width="7.85546875" style="7" customWidth="1"/>
    <col min="4891" max="4891" width="8" style="7" customWidth="1"/>
    <col min="4892" max="4894" width="6.7109375" style="7" customWidth="1"/>
    <col min="4895" max="5120" width="9.140625" style="7"/>
    <col min="5121" max="5121" width="6.7109375" style="7" customWidth="1"/>
    <col min="5122" max="5122" width="26" style="7" customWidth="1"/>
    <col min="5123" max="5124" width="6.7109375" style="7" customWidth="1"/>
    <col min="5125" max="5125" width="10.42578125" style="7" customWidth="1"/>
    <col min="5126" max="5126" width="9.42578125" style="7" customWidth="1"/>
    <col min="5127" max="5127" width="10.42578125" style="7" customWidth="1"/>
    <col min="5128" max="5128" width="9.42578125" style="7" bestFit="1" customWidth="1"/>
    <col min="5129" max="5129" width="9.42578125" style="7" customWidth="1"/>
    <col min="5130" max="5131" width="10.5703125" style="7" customWidth="1"/>
    <col min="5132" max="5133" width="11.28515625" style="7" customWidth="1"/>
    <col min="5134" max="5134" width="9.42578125" style="7" customWidth="1"/>
    <col min="5135" max="5135" width="10" style="7" customWidth="1"/>
    <col min="5136" max="5136" width="10.7109375" style="7" customWidth="1"/>
    <col min="5137" max="5137" width="6.7109375" style="7" customWidth="1"/>
    <col min="5138" max="5138" width="9.140625" style="7"/>
    <col min="5139" max="5139" width="9.5703125" style="7" customWidth="1"/>
    <col min="5140" max="5140" width="9" style="7" customWidth="1"/>
    <col min="5141" max="5141" width="11.140625" style="7" customWidth="1"/>
    <col min="5142" max="5142" width="11.28515625" style="7" customWidth="1"/>
    <col min="5143" max="5143" width="10.42578125" style="7" customWidth="1"/>
    <col min="5144" max="5144" width="11.85546875" style="7" customWidth="1"/>
    <col min="5145" max="5145" width="11" style="7" customWidth="1"/>
    <col min="5146" max="5146" width="7.85546875" style="7" customWidth="1"/>
    <col min="5147" max="5147" width="8" style="7" customWidth="1"/>
    <col min="5148" max="5150" width="6.7109375" style="7" customWidth="1"/>
    <col min="5151" max="5376" width="9.140625" style="7"/>
    <col min="5377" max="5377" width="6.7109375" style="7" customWidth="1"/>
    <col min="5378" max="5378" width="26" style="7" customWidth="1"/>
    <col min="5379" max="5380" width="6.7109375" style="7" customWidth="1"/>
    <col min="5381" max="5381" width="10.42578125" style="7" customWidth="1"/>
    <col min="5382" max="5382" width="9.42578125" style="7" customWidth="1"/>
    <col min="5383" max="5383" width="10.42578125" style="7" customWidth="1"/>
    <col min="5384" max="5384" width="9.42578125" style="7" bestFit="1" customWidth="1"/>
    <col min="5385" max="5385" width="9.42578125" style="7" customWidth="1"/>
    <col min="5386" max="5387" width="10.5703125" style="7" customWidth="1"/>
    <col min="5388" max="5389" width="11.28515625" style="7" customWidth="1"/>
    <col min="5390" max="5390" width="9.42578125" style="7" customWidth="1"/>
    <col min="5391" max="5391" width="10" style="7" customWidth="1"/>
    <col min="5392" max="5392" width="10.7109375" style="7" customWidth="1"/>
    <col min="5393" max="5393" width="6.7109375" style="7" customWidth="1"/>
    <col min="5394" max="5394" width="9.140625" style="7"/>
    <col min="5395" max="5395" width="9.5703125" style="7" customWidth="1"/>
    <col min="5396" max="5396" width="9" style="7" customWidth="1"/>
    <col min="5397" max="5397" width="11.140625" style="7" customWidth="1"/>
    <col min="5398" max="5398" width="11.28515625" style="7" customWidth="1"/>
    <col min="5399" max="5399" width="10.42578125" style="7" customWidth="1"/>
    <col min="5400" max="5400" width="11.85546875" style="7" customWidth="1"/>
    <col min="5401" max="5401" width="11" style="7" customWidth="1"/>
    <col min="5402" max="5402" width="7.85546875" style="7" customWidth="1"/>
    <col min="5403" max="5403" width="8" style="7" customWidth="1"/>
    <col min="5404" max="5406" width="6.7109375" style="7" customWidth="1"/>
    <col min="5407" max="5632" width="9.140625" style="7"/>
    <col min="5633" max="5633" width="6.7109375" style="7" customWidth="1"/>
    <col min="5634" max="5634" width="26" style="7" customWidth="1"/>
    <col min="5635" max="5636" width="6.7109375" style="7" customWidth="1"/>
    <col min="5637" max="5637" width="10.42578125" style="7" customWidth="1"/>
    <col min="5638" max="5638" width="9.42578125" style="7" customWidth="1"/>
    <col min="5639" max="5639" width="10.42578125" style="7" customWidth="1"/>
    <col min="5640" max="5640" width="9.42578125" style="7" bestFit="1" customWidth="1"/>
    <col min="5641" max="5641" width="9.42578125" style="7" customWidth="1"/>
    <col min="5642" max="5643" width="10.5703125" style="7" customWidth="1"/>
    <col min="5644" max="5645" width="11.28515625" style="7" customWidth="1"/>
    <col min="5646" max="5646" width="9.42578125" style="7" customWidth="1"/>
    <col min="5647" max="5647" width="10" style="7" customWidth="1"/>
    <col min="5648" max="5648" width="10.7109375" style="7" customWidth="1"/>
    <col min="5649" max="5649" width="6.7109375" style="7" customWidth="1"/>
    <col min="5650" max="5650" width="9.140625" style="7"/>
    <col min="5651" max="5651" width="9.5703125" style="7" customWidth="1"/>
    <col min="5652" max="5652" width="9" style="7" customWidth="1"/>
    <col min="5653" max="5653" width="11.140625" style="7" customWidth="1"/>
    <col min="5654" max="5654" width="11.28515625" style="7" customWidth="1"/>
    <col min="5655" max="5655" width="10.42578125" style="7" customWidth="1"/>
    <col min="5656" max="5656" width="11.85546875" style="7" customWidth="1"/>
    <col min="5657" max="5657" width="11" style="7" customWidth="1"/>
    <col min="5658" max="5658" width="7.85546875" style="7" customWidth="1"/>
    <col min="5659" max="5659" width="8" style="7" customWidth="1"/>
    <col min="5660" max="5662" width="6.7109375" style="7" customWidth="1"/>
    <col min="5663" max="5888" width="9.140625" style="7"/>
    <col min="5889" max="5889" width="6.7109375" style="7" customWidth="1"/>
    <col min="5890" max="5890" width="26" style="7" customWidth="1"/>
    <col min="5891" max="5892" width="6.7109375" style="7" customWidth="1"/>
    <col min="5893" max="5893" width="10.42578125" style="7" customWidth="1"/>
    <col min="5894" max="5894" width="9.42578125" style="7" customWidth="1"/>
    <col min="5895" max="5895" width="10.42578125" style="7" customWidth="1"/>
    <col min="5896" max="5896" width="9.42578125" style="7" bestFit="1" customWidth="1"/>
    <col min="5897" max="5897" width="9.42578125" style="7" customWidth="1"/>
    <col min="5898" max="5899" width="10.5703125" style="7" customWidth="1"/>
    <col min="5900" max="5901" width="11.28515625" style="7" customWidth="1"/>
    <col min="5902" max="5902" width="9.42578125" style="7" customWidth="1"/>
    <col min="5903" max="5903" width="10" style="7" customWidth="1"/>
    <col min="5904" max="5904" width="10.7109375" style="7" customWidth="1"/>
    <col min="5905" max="5905" width="6.7109375" style="7" customWidth="1"/>
    <col min="5906" max="5906" width="9.140625" style="7"/>
    <col min="5907" max="5907" width="9.5703125" style="7" customWidth="1"/>
    <col min="5908" max="5908" width="9" style="7" customWidth="1"/>
    <col min="5909" max="5909" width="11.140625" style="7" customWidth="1"/>
    <col min="5910" max="5910" width="11.28515625" style="7" customWidth="1"/>
    <col min="5911" max="5911" width="10.42578125" style="7" customWidth="1"/>
    <col min="5912" max="5912" width="11.85546875" style="7" customWidth="1"/>
    <col min="5913" max="5913" width="11" style="7" customWidth="1"/>
    <col min="5914" max="5914" width="7.85546875" style="7" customWidth="1"/>
    <col min="5915" max="5915" width="8" style="7" customWidth="1"/>
    <col min="5916" max="5918" width="6.7109375" style="7" customWidth="1"/>
    <col min="5919" max="6144" width="9.140625" style="7"/>
    <col min="6145" max="6145" width="6.7109375" style="7" customWidth="1"/>
    <col min="6146" max="6146" width="26" style="7" customWidth="1"/>
    <col min="6147" max="6148" width="6.7109375" style="7" customWidth="1"/>
    <col min="6149" max="6149" width="10.42578125" style="7" customWidth="1"/>
    <col min="6150" max="6150" width="9.42578125" style="7" customWidth="1"/>
    <col min="6151" max="6151" width="10.42578125" style="7" customWidth="1"/>
    <col min="6152" max="6152" width="9.42578125" style="7" bestFit="1" customWidth="1"/>
    <col min="6153" max="6153" width="9.42578125" style="7" customWidth="1"/>
    <col min="6154" max="6155" width="10.5703125" style="7" customWidth="1"/>
    <col min="6156" max="6157" width="11.28515625" style="7" customWidth="1"/>
    <col min="6158" max="6158" width="9.42578125" style="7" customWidth="1"/>
    <col min="6159" max="6159" width="10" style="7" customWidth="1"/>
    <col min="6160" max="6160" width="10.7109375" style="7" customWidth="1"/>
    <col min="6161" max="6161" width="6.7109375" style="7" customWidth="1"/>
    <col min="6162" max="6162" width="9.140625" style="7"/>
    <col min="6163" max="6163" width="9.5703125" style="7" customWidth="1"/>
    <col min="6164" max="6164" width="9" style="7" customWidth="1"/>
    <col min="6165" max="6165" width="11.140625" style="7" customWidth="1"/>
    <col min="6166" max="6166" width="11.28515625" style="7" customWidth="1"/>
    <col min="6167" max="6167" width="10.42578125" style="7" customWidth="1"/>
    <col min="6168" max="6168" width="11.85546875" style="7" customWidth="1"/>
    <col min="6169" max="6169" width="11" style="7" customWidth="1"/>
    <col min="6170" max="6170" width="7.85546875" style="7" customWidth="1"/>
    <col min="6171" max="6171" width="8" style="7" customWidth="1"/>
    <col min="6172" max="6174" width="6.7109375" style="7" customWidth="1"/>
    <col min="6175" max="6400" width="9.140625" style="7"/>
    <col min="6401" max="6401" width="6.7109375" style="7" customWidth="1"/>
    <col min="6402" max="6402" width="26" style="7" customWidth="1"/>
    <col min="6403" max="6404" width="6.7109375" style="7" customWidth="1"/>
    <col min="6405" max="6405" width="10.42578125" style="7" customWidth="1"/>
    <col min="6406" max="6406" width="9.42578125" style="7" customWidth="1"/>
    <col min="6407" max="6407" width="10.42578125" style="7" customWidth="1"/>
    <col min="6408" max="6408" width="9.42578125" style="7" bestFit="1" customWidth="1"/>
    <col min="6409" max="6409" width="9.42578125" style="7" customWidth="1"/>
    <col min="6410" max="6411" width="10.5703125" style="7" customWidth="1"/>
    <col min="6412" max="6413" width="11.28515625" style="7" customWidth="1"/>
    <col min="6414" max="6414" width="9.42578125" style="7" customWidth="1"/>
    <col min="6415" max="6415" width="10" style="7" customWidth="1"/>
    <col min="6416" max="6416" width="10.7109375" style="7" customWidth="1"/>
    <col min="6417" max="6417" width="6.7109375" style="7" customWidth="1"/>
    <col min="6418" max="6418" width="9.140625" style="7"/>
    <col min="6419" max="6419" width="9.5703125" style="7" customWidth="1"/>
    <col min="6420" max="6420" width="9" style="7" customWidth="1"/>
    <col min="6421" max="6421" width="11.140625" style="7" customWidth="1"/>
    <col min="6422" max="6422" width="11.28515625" style="7" customWidth="1"/>
    <col min="6423" max="6423" width="10.42578125" style="7" customWidth="1"/>
    <col min="6424" max="6424" width="11.85546875" style="7" customWidth="1"/>
    <col min="6425" max="6425" width="11" style="7" customWidth="1"/>
    <col min="6426" max="6426" width="7.85546875" style="7" customWidth="1"/>
    <col min="6427" max="6427" width="8" style="7" customWidth="1"/>
    <col min="6428" max="6430" width="6.7109375" style="7" customWidth="1"/>
    <col min="6431" max="6656" width="9.140625" style="7"/>
    <col min="6657" max="6657" width="6.7109375" style="7" customWidth="1"/>
    <col min="6658" max="6658" width="26" style="7" customWidth="1"/>
    <col min="6659" max="6660" width="6.7109375" style="7" customWidth="1"/>
    <col min="6661" max="6661" width="10.42578125" style="7" customWidth="1"/>
    <col min="6662" max="6662" width="9.42578125" style="7" customWidth="1"/>
    <col min="6663" max="6663" width="10.42578125" style="7" customWidth="1"/>
    <col min="6664" max="6664" width="9.42578125" style="7" bestFit="1" customWidth="1"/>
    <col min="6665" max="6665" width="9.42578125" style="7" customWidth="1"/>
    <col min="6666" max="6667" width="10.5703125" style="7" customWidth="1"/>
    <col min="6668" max="6669" width="11.28515625" style="7" customWidth="1"/>
    <col min="6670" max="6670" width="9.42578125" style="7" customWidth="1"/>
    <col min="6671" max="6671" width="10" style="7" customWidth="1"/>
    <col min="6672" max="6672" width="10.7109375" style="7" customWidth="1"/>
    <col min="6673" max="6673" width="6.7109375" style="7" customWidth="1"/>
    <col min="6674" max="6674" width="9.140625" style="7"/>
    <col min="6675" max="6675" width="9.5703125" style="7" customWidth="1"/>
    <col min="6676" max="6676" width="9" style="7" customWidth="1"/>
    <col min="6677" max="6677" width="11.140625" style="7" customWidth="1"/>
    <col min="6678" max="6678" width="11.28515625" style="7" customWidth="1"/>
    <col min="6679" max="6679" width="10.42578125" style="7" customWidth="1"/>
    <col min="6680" max="6680" width="11.85546875" style="7" customWidth="1"/>
    <col min="6681" max="6681" width="11" style="7" customWidth="1"/>
    <col min="6682" max="6682" width="7.85546875" style="7" customWidth="1"/>
    <col min="6683" max="6683" width="8" style="7" customWidth="1"/>
    <col min="6684" max="6686" width="6.7109375" style="7" customWidth="1"/>
    <col min="6687" max="6912" width="9.140625" style="7"/>
    <col min="6913" max="6913" width="6.7109375" style="7" customWidth="1"/>
    <col min="6914" max="6914" width="26" style="7" customWidth="1"/>
    <col min="6915" max="6916" width="6.7109375" style="7" customWidth="1"/>
    <col min="6917" max="6917" width="10.42578125" style="7" customWidth="1"/>
    <col min="6918" max="6918" width="9.42578125" style="7" customWidth="1"/>
    <col min="6919" max="6919" width="10.42578125" style="7" customWidth="1"/>
    <col min="6920" max="6920" width="9.42578125" style="7" bestFit="1" customWidth="1"/>
    <col min="6921" max="6921" width="9.42578125" style="7" customWidth="1"/>
    <col min="6922" max="6923" width="10.5703125" style="7" customWidth="1"/>
    <col min="6924" max="6925" width="11.28515625" style="7" customWidth="1"/>
    <col min="6926" max="6926" width="9.42578125" style="7" customWidth="1"/>
    <col min="6927" max="6927" width="10" style="7" customWidth="1"/>
    <col min="6928" max="6928" width="10.7109375" style="7" customWidth="1"/>
    <col min="6929" max="6929" width="6.7109375" style="7" customWidth="1"/>
    <col min="6930" max="6930" width="9.140625" style="7"/>
    <col min="6931" max="6931" width="9.5703125" style="7" customWidth="1"/>
    <col min="6932" max="6932" width="9" style="7" customWidth="1"/>
    <col min="6933" max="6933" width="11.140625" style="7" customWidth="1"/>
    <col min="6934" max="6934" width="11.28515625" style="7" customWidth="1"/>
    <col min="6935" max="6935" width="10.42578125" style="7" customWidth="1"/>
    <col min="6936" max="6936" width="11.85546875" style="7" customWidth="1"/>
    <col min="6937" max="6937" width="11" style="7" customWidth="1"/>
    <col min="6938" max="6938" width="7.85546875" style="7" customWidth="1"/>
    <col min="6939" max="6939" width="8" style="7" customWidth="1"/>
    <col min="6940" max="6942" width="6.7109375" style="7" customWidth="1"/>
    <col min="6943" max="7168" width="9.140625" style="7"/>
    <col min="7169" max="7169" width="6.7109375" style="7" customWidth="1"/>
    <col min="7170" max="7170" width="26" style="7" customWidth="1"/>
    <col min="7171" max="7172" width="6.7109375" style="7" customWidth="1"/>
    <col min="7173" max="7173" width="10.42578125" style="7" customWidth="1"/>
    <col min="7174" max="7174" width="9.42578125" style="7" customWidth="1"/>
    <col min="7175" max="7175" width="10.42578125" style="7" customWidth="1"/>
    <col min="7176" max="7176" width="9.42578125" style="7" bestFit="1" customWidth="1"/>
    <col min="7177" max="7177" width="9.42578125" style="7" customWidth="1"/>
    <col min="7178" max="7179" width="10.5703125" style="7" customWidth="1"/>
    <col min="7180" max="7181" width="11.28515625" style="7" customWidth="1"/>
    <col min="7182" max="7182" width="9.42578125" style="7" customWidth="1"/>
    <col min="7183" max="7183" width="10" style="7" customWidth="1"/>
    <col min="7184" max="7184" width="10.7109375" style="7" customWidth="1"/>
    <col min="7185" max="7185" width="6.7109375" style="7" customWidth="1"/>
    <col min="7186" max="7186" width="9.140625" style="7"/>
    <col min="7187" max="7187" width="9.5703125" style="7" customWidth="1"/>
    <col min="7188" max="7188" width="9" style="7" customWidth="1"/>
    <col min="7189" max="7189" width="11.140625" style="7" customWidth="1"/>
    <col min="7190" max="7190" width="11.28515625" style="7" customWidth="1"/>
    <col min="7191" max="7191" width="10.42578125" style="7" customWidth="1"/>
    <col min="7192" max="7192" width="11.85546875" style="7" customWidth="1"/>
    <col min="7193" max="7193" width="11" style="7" customWidth="1"/>
    <col min="7194" max="7194" width="7.85546875" style="7" customWidth="1"/>
    <col min="7195" max="7195" width="8" style="7" customWidth="1"/>
    <col min="7196" max="7198" width="6.7109375" style="7" customWidth="1"/>
    <col min="7199" max="7424" width="9.140625" style="7"/>
    <col min="7425" max="7425" width="6.7109375" style="7" customWidth="1"/>
    <col min="7426" max="7426" width="26" style="7" customWidth="1"/>
    <col min="7427" max="7428" width="6.7109375" style="7" customWidth="1"/>
    <col min="7429" max="7429" width="10.42578125" style="7" customWidth="1"/>
    <col min="7430" max="7430" width="9.42578125" style="7" customWidth="1"/>
    <col min="7431" max="7431" width="10.42578125" style="7" customWidth="1"/>
    <col min="7432" max="7432" width="9.42578125" style="7" bestFit="1" customWidth="1"/>
    <col min="7433" max="7433" width="9.42578125" style="7" customWidth="1"/>
    <col min="7434" max="7435" width="10.5703125" style="7" customWidth="1"/>
    <col min="7436" max="7437" width="11.28515625" style="7" customWidth="1"/>
    <col min="7438" max="7438" width="9.42578125" style="7" customWidth="1"/>
    <col min="7439" max="7439" width="10" style="7" customWidth="1"/>
    <col min="7440" max="7440" width="10.7109375" style="7" customWidth="1"/>
    <col min="7441" max="7441" width="6.7109375" style="7" customWidth="1"/>
    <col min="7442" max="7442" width="9.140625" style="7"/>
    <col min="7443" max="7443" width="9.5703125" style="7" customWidth="1"/>
    <col min="7444" max="7444" width="9" style="7" customWidth="1"/>
    <col min="7445" max="7445" width="11.140625" style="7" customWidth="1"/>
    <col min="7446" max="7446" width="11.28515625" style="7" customWidth="1"/>
    <col min="7447" max="7447" width="10.42578125" style="7" customWidth="1"/>
    <col min="7448" max="7448" width="11.85546875" style="7" customWidth="1"/>
    <col min="7449" max="7449" width="11" style="7" customWidth="1"/>
    <col min="7450" max="7450" width="7.85546875" style="7" customWidth="1"/>
    <col min="7451" max="7451" width="8" style="7" customWidth="1"/>
    <col min="7452" max="7454" width="6.7109375" style="7" customWidth="1"/>
    <col min="7455" max="7680" width="9.140625" style="7"/>
    <col min="7681" max="7681" width="6.7109375" style="7" customWidth="1"/>
    <col min="7682" max="7682" width="26" style="7" customWidth="1"/>
    <col min="7683" max="7684" width="6.7109375" style="7" customWidth="1"/>
    <col min="7685" max="7685" width="10.42578125" style="7" customWidth="1"/>
    <col min="7686" max="7686" width="9.42578125" style="7" customWidth="1"/>
    <col min="7687" max="7687" width="10.42578125" style="7" customWidth="1"/>
    <col min="7688" max="7688" width="9.42578125" style="7" bestFit="1" customWidth="1"/>
    <col min="7689" max="7689" width="9.42578125" style="7" customWidth="1"/>
    <col min="7690" max="7691" width="10.5703125" style="7" customWidth="1"/>
    <col min="7692" max="7693" width="11.28515625" style="7" customWidth="1"/>
    <col min="7694" max="7694" width="9.42578125" style="7" customWidth="1"/>
    <col min="7695" max="7695" width="10" style="7" customWidth="1"/>
    <col min="7696" max="7696" width="10.7109375" style="7" customWidth="1"/>
    <col min="7697" max="7697" width="6.7109375" style="7" customWidth="1"/>
    <col min="7698" max="7698" width="9.140625" style="7"/>
    <col min="7699" max="7699" width="9.5703125" style="7" customWidth="1"/>
    <col min="7700" max="7700" width="9" style="7" customWidth="1"/>
    <col min="7701" max="7701" width="11.140625" style="7" customWidth="1"/>
    <col min="7702" max="7702" width="11.28515625" style="7" customWidth="1"/>
    <col min="7703" max="7703" width="10.42578125" style="7" customWidth="1"/>
    <col min="7704" max="7704" width="11.85546875" style="7" customWidth="1"/>
    <col min="7705" max="7705" width="11" style="7" customWidth="1"/>
    <col min="7706" max="7706" width="7.85546875" style="7" customWidth="1"/>
    <col min="7707" max="7707" width="8" style="7" customWidth="1"/>
    <col min="7708" max="7710" width="6.7109375" style="7" customWidth="1"/>
    <col min="7711" max="7936" width="9.140625" style="7"/>
    <col min="7937" max="7937" width="6.7109375" style="7" customWidth="1"/>
    <col min="7938" max="7938" width="26" style="7" customWidth="1"/>
    <col min="7939" max="7940" width="6.7109375" style="7" customWidth="1"/>
    <col min="7941" max="7941" width="10.42578125" style="7" customWidth="1"/>
    <col min="7942" max="7942" width="9.42578125" style="7" customWidth="1"/>
    <col min="7943" max="7943" width="10.42578125" style="7" customWidth="1"/>
    <col min="7944" max="7944" width="9.42578125" style="7" bestFit="1" customWidth="1"/>
    <col min="7945" max="7945" width="9.42578125" style="7" customWidth="1"/>
    <col min="7946" max="7947" width="10.5703125" style="7" customWidth="1"/>
    <col min="7948" max="7949" width="11.28515625" style="7" customWidth="1"/>
    <col min="7950" max="7950" width="9.42578125" style="7" customWidth="1"/>
    <col min="7951" max="7951" width="10" style="7" customWidth="1"/>
    <col min="7952" max="7952" width="10.7109375" style="7" customWidth="1"/>
    <col min="7953" max="7953" width="6.7109375" style="7" customWidth="1"/>
    <col min="7954" max="7954" width="9.140625" style="7"/>
    <col min="7955" max="7955" width="9.5703125" style="7" customWidth="1"/>
    <col min="7956" max="7956" width="9" style="7" customWidth="1"/>
    <col min="7957" max="7957" width="11.140625" style="7" customWidth="1"/>
    <col min="7958" max="7958" width="11.28515625" style="7" customWidth="1"/>
    <col min="7959" max="7959" width="10.42578125" style="7" customWidth="1"/>
    <col min="7960" max="7960" width="11.85546875" style="7" customWidth="1"/>
    <col min="7961" max="7961" width="11" style="7" customWidth="1"/>
    <col min="7962" max="7962" width="7.85546875" style="7" customWidth="1"/>
    <col min="7963" max="7963" width="8" style="7" customWidth="1"/>
    <col min="7964" max="7966" width="6.7109375" style="7" customWidth="1"/>
    <col min="7967" max="8192" width="9.140625" style="7"/>
    <col min="8193" max="8193" width="6.7109375" style="7" customWidth="1"/>
    <col min="8194" max="8194" width="26" style="7" customWidth="1"/>
    <col min="8195" max="8196" width="6.7109375" style="7" customWidth="1"/>
    <col min="8197" max="8197" width="10.42578125" style="7" customWidth="1"/>
    <col min="8198" max="8198" width="9.42578125" style="7" customWidth="1"/>
    <col min="8199" max="8199" width="10.42578125" style="7" customWidth="1"/>
    <col min="8200" max="8200" width="9.42578125" style="7" bestFit="1" customWidth="1"/>
    <col min="8201" max="8201" width="9.42578125" style="7" customWidth="1"/>
    <col min="8202" max="8203" width="10.5703125" style="7" customWidth="1"/>
    <col min="8204" max="8205" width="11.28515625" style="7" customWidth="1"/>
    <col min="8206" max="8206" width="9.42578125" style="7" customWidth="1"/>
    <col min="8207" max="8207" width="10" style="7" customWidth="1"/>
    <col min="8208" max="8208" width="10.7109375" style="7" customWidth="1"/>
    <col min="8209" max="8209" width="6.7109375" style="7" customWidth="1"/>
    <col min="8210" max="8210" width="9.140625" style="7"/>
    <col min="8211" max="8211" width="9.5703125" style="7" customWidth="1"/>
    <col min="8212" max="8212" width="9" style="7" customWidth="1"/>
    <col min="8213" max="8213" width="11.140625" style="7" customWidth="1"/>
    <col min="8214" max="8214" width="11.28515625" style="7" customWidth="1"/>
    <col min="8215" max="8215" width="10.42578125" style="7" customWidth="1"/>
    <col min="8216" max="8216" width="11.85546875" style="7" customWidth="1"/>
    <col min="8217" max="8217" width="11" style="7" customWidth="1"/>
    <col min="8218" max="8218" width="7.85546875" style="7" customWidth="1"/>
    <col min="8219" max="8219" width="8" style="7" customWidth="1"/>
    <col min="8220" max="8222" width="6.7109375" style="7" customWidth="1"/>
    <col min="8223" max="8448" width="9.140625" style="7"/>
    <col min="8449" max="8449" width="6.7109375" style="7" customWidth="1"/>
    <col min="8450" max="8450" width="26" style="7" customWidth="1"/>
    <col min="8451" max="8452" width="6.7109375" style="7" customWidth="1"/>
    <col min="8453" max="8453" width="10.42578125" style="7" customWidth="1"/>
    <col min="8454" max="8454" width="9.42578125" style="7" customWidth="1"/>
    <col min="8455" max="8455" width="10.42578125" style="7" customWidth="1"/>
    <col min="8456" max="8456" width="9.42578125" style="7" bestFit="1" customWidth="1"/>
    <col min="8457" max="8457" width="9.42578125" style="7" customWidth="1"/>
    <col min="8458" max="8459" width="10.5703125" style="7" customWidth="1"/>
    <col min="8460" max="8461" width="11.28515625" style="7" customWidth="1"/>
    <col min="8462" max="8462" width="9.42578125" style="7" customWidth="1"/>
    <col min="8463" max="8463" width="10" style="7" customWidth="1"/>
    <col min="8464" max="8464" width="10.7109375" style="7" customWidth="1"/>
    <col min="8465" max="8465" width="6.7109375" style="7" customWidth="1"/>
    <col min="8466" max="8466" width="9.140625" style="7"/>
    <col min="8467" max="8467" width="9.5703125" style="7" customWidth="1"/>
    <col min="8468" max="8468" width="9" style="7" customWidth="1"/>
    <col min="8469" max="8469" width="11.140625" style="7" customWidth="1"/>
    <col min="8470" max="8470" width="11.28515625" style="7" customWidth="1"/>
    <col min="8471" max="8471" width="10.42578125" style="7" customWidth="1"/>
    <col min="8472" max="8472" width="11.85546875" style="7" customWidth="1"/>
    <col min="8473" max="8473" width="11" style="7" customWidth="1"/>
    <col min="8474" max="8474" width="7.85546875" style="7" customWidth="1"/>
    <col min="8475" max="8475" width="8" style="7" customWidth="1"/>
    <col min="8476" max="8478" width="6.7109375" style="7" customWidth="1"/>
    <col min="8479" max="8704" width="9.140625" style="7"/>
    <col min="8705" max="8705" width="6.7109375" style="7" customWidth="1"/>
    <col min="8706" max="8706" width="26" style="7" customWidth="1"/>
    <col min="8707" max="8708" width="6.7109375" style="7" customWidth="1"/>
    <col min="8709" max="8709" width="10.42578125" style="7" customWidth="1"/>
    <col min="8710" max="8710" width="9.42578125" style="7" customWidth="1"/>
    <col min="8711" max="8711" width="10.42578125" style="7" customWidth="1"/>
    <col min="8712" max="8712" width="9.42578125" style="7" bestFit="1" customWidth="1"/>
    <col min="8713" max="8713" width="9.42578125" style="7" customWidth="1"/>
    <col min="8714" max="8715" width="10.5703125" style="7" customWidth="1"/>
    <col min="8716" max="8717" width="11.28515625" style="7" customWidth="1"/>
    <col min="8718" max="8718" width="9.42578125" style="7" customWidth="1"/>
    <col min="8719" max="8719" width="10" style="7" customWidth="1"/>
    <col min="8720" max="8720" width="10.7109375" style="7" customWidth="1"/>
    <col min="8721" max="8721" width="6.7109375" style="7" customWidth="1"/>
    <col min="8722" max="8722" width="9.140625" style="7"/>
    <col min="8723" max="8723" width="9.5703125" style="7" customWidth="1"/>
    <col min="8724" max="8724" width="9" style="7" customWidth="1"/>
    <col min="8725" max="8725" width="11.140625" style="7" customWidth="1"/>
    <col min="8726" max="8726" width="11.28515625" style="7" customWidth="1"/>
    <col min="8727" max="8727" width="10.42578125" style="7" customWidth="1"/>
    <col min="8728" max="8728" width="11.85546875" style="7" customWidth="1"/>
    <col min="8729" max="8729" width="11" style="7" customWidth="1"/>
    <col min="8730" max="8730" width="7.85546875" style="7" customWidth="1"/>
    <col min="8731" max="8731" width="8" style="7" customWidth="1"/>
    <col min="8732" max="8734" width="6.7109375" style="7" customWidth="1"/>
    <col min="8735" max="8960" width="9.140625" style="7"/>
    <col min="8961" max="8961" width="6.7109375" style="7" customWidth="1"/>
    <col min="8962" max="8962" width="26" style="7" customWidth="1"/>
    <col min="8963" max="8964" width="6.7109375" style="7" customWidth="1"/>
    <col min="8965" max="8965" width="10.42578125" style="7" customWidth="1"/>
    <col min="8966" max="8966" width="9.42578125" style="7" customWidth="1"/>
    <col min="8967" max="8967" width="10.42578125" style="7" customWidth="1"/>
    <col min="8968" max="8968" width="9.42578125" style="7" bestFit="1" customWidth="1"/>
    <col min="8969" max="8969" width="9.42578125" style="7" customWidth="1"/>
    <col min="8970" max="8971" width="10.5703125" style="7" customWidth="1"/>
    <col min="8972" max="8973" width="11.28515625" style="7" customWidth="1"/>
    <col min="8974" max="8974" width="9.42578125" style="7" customWidth="1"/>
    <col min="8975" max="8975" width="10" style="7" customWidth="1"/>
    <col min="8976" max="8976" width="10.7109375" style="7" customWidth="1"/>
    <col min="8977" max="8977" width="6.7109375" style="7" customWidth="1"/>
    <col min="8978" max="8978" width="9.140625" style="7"/>
    <col min="8979" max="8979" width="9.5703125" style="7" customWidth="1"/>
    <col min="8980" max="8980" width="9" style="7" customWidth="1"/>
    <col min="8981" max="8981" width="11.140625" style="7" customWidth="1"/>
    <col min="8982" max="8982" width="11.28515625" style="7" customWidth="1"/>
    <col min="8983" max="8983" width="10.42578125" style="7" customWidth="1"/>
    <col min="8984" max="8984" width="11.85546875" style="7" customWidth="1"/>
    <col min="8985" max="8985" width="11" style="7" customWidth="1"/>
    <col min="8986" max="8986" width="7.85546875" style="7" customWidth="1"/>
    <col min="8987" max="8987" width="8" style="7" customWidth="1"/>
    <col min="8988" max="8990" width="6.7109375" style="7" customWidth="1"/>
    <col min="8991" max="9216" width="9.140625" style="7"/>
    <col min="9217" max="9217" width="6.7109375" style="7" customWidth="1"/>
    <col min="9218" max="9218" width="26" style="7" customWidth="1"/>
    <col min="9219" max="9220" width="6.7109375" style="7" customWidth="1"/>
    <col min="9221" max="9221" width="10.42578125" style="7" customWidth="1"/>
    <col min="9222" max="9222" width="9.42578125" style="7" customWidth="1"/>
    <col min="9223" max="9223" width="10.42578125" style="7" customWidth="1"/>
    <col min="9224" max="9224" width="9.42578125" style="7" bestFit="1" customWidth="1"/>
    <col min="9225" max="9225" width="9.42578125" style="7" customWidth="1"/>
    <col min="9226" max="9227" width="10.5703125" style="7" customWidth="1"/>
    <col min="9228" max="9229" width="11.28515625" style="7" customWidth="1"/>
    <col min="9230" max="9230" width="9.42578125" style="7" customWidth="1"/>
    <col min="9231" max="9231" width="10" style="7" customWidth="1"/>
    <col min="9232" max="9232" width="10.7109375" style="7" customWidth="1"/>
    <col min="9233" max="9233" width="6.7109375" style="7" customWidth="1"/>
    <col min="9234" max="9234" width="9.140625" style="7"/>
    <col min="9235" max="9235" width="9.5703125" style="7" customWidth="1"/>
    <col min="9236" max="9236" width="9" style="7" customWidth="1"/>
    <col min="9237" max="9237" width="11.140625" style="7" customWidth="1"/>
    <col min="9238" max="9238" width="11.28515625" style="7" customWidth="1"/>
    <col min="9239" max="9239" width="10.42578125" style="7" customWidth="1"/>
    <col min="9240" max="9240" width="11.85546875" style="7" customWidth="1"/>
    <col min="9241" max="9241" width="11" style="7" customWidth="1"/>
    <col min="9242" max="9242" width="7.85546875" style="7" customWidth="1"/>
    <col min="9243" max="9243" width="8" style="7" customWidth="1"/>
    <col min="9244" max="9246" width="6.7109375" style="7" customWidth="1"/>
    <col min="9247" max="9472" width="9.140625" style="7"/>
    <col min="9473" max="9473" width="6.7109375" style="7" customWidth="1"/>
    <col min="9474" max="9474" width="26" style="7" customWidth="1"/>
    <col min="9475" max="9476" width="6.7109375" style="7" customWidth="1"/>
    <col min="9477" max="9477" width="10.42578125" style="7" customWidth="1"/>
    <col min="9478" max="9478" width="9.42578125" style="7" customWidth="1"/>
    <col min="9479" max="9479" width="10.42578125" style="7" customWidth="1"/>
    <col min="9480" max="9480" width="9.42578125" style="7" bestFit="1" customWidth="1"/>
    <col min="9481" max="9481" width="9.42578125" style="7" customWidth="1"/>
    <col min="9482" max="9483" width="10.5703125" style="7" customWidth="1"/>
    <col min="9484" max="9485" width="11.28515625" style="7" customWidth="1"/>
    <col min="9486" max="9486" width="9.42578125" style="7" customWidth="1"/>
    <col min="9487" max="9487" width="10" style="7" customWidth="1"/>
    <col min="9488" max="9488" width="10.7109375" style="7" customWidth="1"/>
    <col min="9489" max="9489" width="6.7109375" style="7" customWidth="1"/>
    <col min="9490" max="9490" width="9.140625" style="7"/>
    <col min="9491" max="9491" width="9.5703125" style="7" customWidth="1"/>
    <col min="9492" max="9492" width="9" style="7" customWidth="1"/>
    <col min="9493" max="9493" width="11.140625" style="7" customWidth="1"/>
    <col min="9494" max="9494" width="11.28515625" style="7" customWidth="1"/>
    <col min="9495" max="9495" width="10.42578125" style="7" customWidth="1"/>
    <col min="9496" max="9496" width="11.85546875" style="7" customWidth="1"/>
    <col min="9497" max="9497" width="11" style="7" customWidth="1"/>
    <col min="9498" max="9498" width="7.85546875" style="7" customWidth="1"/>
    <col min="9499" max="9499" width="8" style="7" customWidth="1"/>
    <col min="9500" max="9502" width="6.7109375" style="7" customWidth="1"/>
    <col min="9503" max="9728" width="9.140625" style="7"/>
    <col min="9729" max="9729" width="6.7109375" style="7" customWidth="1"/>
    <col min="9730" max="9730" width="26" style="7" customWidth="1"/>
    <col min="9731" max="9732" width="6.7109375" style="7" customWidth="1"/>
    <col min="9733" max="9733" width="10.42578125" style="7" customWidth="1"/>
    <col min="9734" max="9734" width="9.42578125" style="7" customWidth="1"/>
    <col min="9735" max="9735" width="10.42578125" style="7" customWidth="1"/>
    <col min="9736" max="9736" width="9.42578125" style="7" bestFit="1" customWidth="1"/>
    <col min="9737" max="9737" width="9.42578125" style="7" customWidth="1"/>
    <col min="9738" max="9739" width="10.5703125" style="7" customWidth="1"/>
    <col min="9740" max="9741" width="11.28515625" style="7" customWidth="1"/>
    <col min="9742" max="9742" width="9.42578125" style="7" customWidth="1"/>
    <col min="9743" max="9743" width="10" style="7" customWidth="1"/>
    <col min="9744" max="9744" width="10.7109375" style="7" customWidth="1"/>
    <col min="9745" max="9745" width="6.7109375" style="7" customWidth="1"/>
    <col min="9746" max="9746" width="9.140625" style="7"/>
    <col min="9747" max="9747" width="9.5703125" style="7" customWidth="1"/>
    <col min="9748" max="9748" width="9" style="7" customWidth="1"/>
    <col min="9749" max="9749" width="11.140625" style="7" customWidth="1"/>
    <col min="9750" max="9750" width="11.28515625" style="7" customWidth="1"/>
    <col min="9751" max="9751" width="10.42578125" style="7" customWidth="1"/>
    <col min="9752" max="9752" width="11.85546875" style="7" customWidth="1"/>
    <col min="9753" max="9753" width="11" style="7" customWidth="1"/>
    <col min="9754" max="9754" width="7.85546875" style="7" customWidth="1"/>
    <col min="9755" max="9755" width="8" style="7" customWidth="1"/>
    <col min="9756" max="9758" width="6.7109375" style="7" customWidth="1"/>
    <col min="9759" max="9984" width="9.140625" style="7"/>
    <col min="9985" max="9985" width="6.7109375" style="7" customWidth="1"/>
    <col min="9986" max="9986" width="26" style="7" customWidth="1"/>
    <col min="9987" max="9988" width="6.7109375" style="7" customWidth="1"/>
    <col min="9989" max="9989" width="10.42578125" style="7" customWidth="1"/>
    <col min="9990" max="9990" width="9.42578125" style="7" customWidth="1"/>
    <col min="9991" max="9991" width="10.42578125" style="7" customWidth="1"/>
    <col min="9992" max="9992" width="9.42578125" style="7" bestFit="1" customWidth="1"/>
    <col min="9993" max="9993" width="9.42578125" style="7" customWidth="1"/>
    <col min="9994" max="9995" width="10.5703125" style="7" customWidth="1"/>
    <col min="9996" max="9997" width="11.28515625" style="7" customWidth="1"/>
    <col min="9998" max="9998" width="9.42578125" style="7" customWidth="1"/>
    <col min="9999" max="9999" width="10" style="7" customWidth="1"/>
    <col min="10000" max="10000" width="10.7109375" style="7" customWidth="1"/>
    <col min="10001" max="10001" width="6.7109375" style="7" customWidth="1"/>
    <col min="10002" max="10002" width="9.140625" style="7"/>
    <col min="10003" max="10003" width="9.5703125" style="7" customWidth="1"/>
    <col min="10004" max="10004" width="9" style="7" customWidth="1"/>
    <col min="10005" max="10005" width="11.140625" style="7" customWidth="1"/>
    <col min="10006" max="10006" width="11.28515625" style="7" customWidth="1"/>
    <col min="10007" max="10007" width="10.42578125" style="7" customWidth="1"/>
    <col min="10008" max="10008" width="11.85546875" style="7" customWidth="1"/>
    <col min="10009" max="10009" width="11" style="7" customWidth="1"/>
    <col min="10010" max="10010" width="7.85546875" style="7" customWidth="1"/>
    <col min="10011" max="10011" width="8" style="7" customWidth="1"/>
    <col min="10012" max="10014" width="6.7109375" style="7" customWidth="1"/>
    <col min="10015" max="10240" width="9.140625" style="7"/>
    <col min="10241" max="10241" width="6.7109375" style="7" customWidth="1"/>
    <col min="10242" max="10242" width="26" style="7" customWidth="1"/>
    <col min="10243" max="10244" width="6.7109375" style="7" customWidth="1"/>
    <col min="10245" max="10245" width="10.42578125" style="7" customWidth="1"/>
    <col min="10246" max="10246" width="9.42578125" style="7" customWidth="1"/>
    <col min="10247" max="10247" width="10.42578125" style="7" customWidth="1"/>
    <col min="10248" max="10248" width="9.42578125" style="7" bestFit="1" customWidth="1"/>
    <col min="10249" max="10249" width="9.42578125" style="7" customWidth="1"/>
    <col min="10250" max="10251" width="10.5703125" style="7" customWidth="1"/>
    <col min="10252" max="10253" width="11.28515625" style="7" customWidth="1"/>
    <col min="10254" max="10254" width="9.42578125" style="7" customWidth="1"/>
    <col min="10255" max="10255" width="10" style="7" customWidth="1"/>
    <col min="10256" max="10256" width="10.7109375" style="7" customWidth="1"/>
    <col min="10257" max="10257" width="6.7109375" style="7" customWidth="1"/>
    <col min="10258" max="10258" width="9.140625" style="7"/>
    <col min="10259" max="10259" width="9.5703125" style="7" customWidth="1"/>
    <col min="10260" max="10260" width="9" style="7" customWidth="1"/>
    <col min="10261" max="10261" width="11.140625" style="7" customWidth="1"/>
    <col min="10262" max="10262" width="11.28515625" style="7" customWidth="1"/>
    <col min="10263" max="10263" width="10.42578125" style="7" customWidth="1"/>
    <col min="10264" max="10264" width="11.85546875" style="7" customWidth="1"/>
    <col min="10265" max="10265" width="11" style="7" customWidth="1"/>
    <col min="10266" max="10266" width="7.85546875" style="7" customWidth="1"/>
    <col min="10267" max="10267" width="8" style="7" customWidth="1"/>
    <col min="10268" max="10270" width="6.7109375" style="7" customWidth="1"/>
    <col min="10271" max="10496" width="9.140625" style="7"/>
    <col min="10497" max="10497" width="6.7109375" style="7" customWidth="1"/>
    <col min="10498" max="10498" width="26" style="7" customWidth="1"/>
    <col min="10499" max="10500" width="6.7109375" style="7" customWidth="1"/>
    <col min="10501" max="10501" width="10.42578125" style="7" customWidth="1"/>
    <col min="10502" max="10502" width="9.42578125" style="7" customWidth="1"/>
    <col min="10503" max="10503" width="10.42578125" style="7" customWidth="1"/>
    <col min="10504" max="10504" width="9.42578125" style="7" bestFit="1" customWidth="1"/>
    <col min="10505" max="10505" width="9.42578125" style="7" customWidth="1"/>
    <col min="10506" max="10507" width="10.5703125" style="7" customWidth="1"/>
    <col min="10508" max="10509" width="11.28515625" style="7" customWidth="1"/>
    <col min="10510" max="10510" width="9.42578125" style="7" customWidth="1"/>
    <col min="10511" max="10511" width="10" style="7" customWidth="1"/>
    <col min="10512" max="10512" width="10.7109375" style="7" customWidth="1"/>
    <col min="10513" max="10513" width="6.7109375" style="7" customWidth="1"/>
    <col min="10514" max="10514" width="9.140625" style="7"/>
    <col min="10515" max="10515" width="9.5703125" style="7" customWidth="1"/>
    <col min="10516" max="10516" width="9" style="7" customWidth="1"/>
    <col min="10517" max="10517" width="11.140625" style="7" customWidth="1"/>
    <col min="10518" max="10518" width="11.28515625" style="7" customWidth="1"/>
    <col min="10519" max="10519" width="10.42578125" style="7" customWidth="1"/>
    <col min="10520" max="10520" width="11.85546875" style="7" customWidth="1"/>
    <col min="10521" max="10521" width="11" style="7" customWidth="1"/>
    <col min="10522" max="10522" width="7.85546875" style="7" customWidth="1"/>
    <col min="10523" max="10523" width="8" style="7" customWidth="1"/>
    <col min="10524" max="10526" width="6.7109375" style="7" customWidth="1"/>
    <col min="10527" max="10752" width="9.140625" style="7"/>
    <col min="10753" max="10753" width="6.7109375" style="7" customWidth="1"/>
    <col min="10754" max="10754" width="26" style="7" customWidth="1"/>
    <col min="10755" max="10756" width="6.7109375" style="7" customWidth="1"/>
    <col min="10757" max="10757" width="10.42578125" style="7" customWidth="1"/>
    <col min="10758" max="10758" width="9.42578125" style="7" customWidth="1"/>
    <col min="10759" max="10759" width="10.42578125" style="7" customWidth="1"/>
    <col min="10760" max="10760" width="9.42578125" style="7" bestFit="1" customWidth="1"/>
    <col min="10761" max="10761" width="9.42578125" style="7" customWidth="1"/>
    <col min="10762" max="10763" width="10.5703125" style="7" customWidth="1"/>
    <col min="10764" max="10765" width="11.28515625" style="7" customWidth="1"/>
    <col min="10766" max="10766" width="9.42578125" style="7" customWidth="1"/>
    <col min="10767" max="10767" width="10" style="7" customWidth="1"/>
    <col min="10768" max="10768" width="10.7109375" style="7" customWidth="1"/>
    <col min="10769" max="10769" width="6.7109375" style="7" customWidth="1"/>
    <col min="10770" max="10770" width="9.140625" style="7"/>
    <col min="10771" max="10771" width="9.5703125" style="7" customWidth="1"/>
    <col min="10772" max="10772" width="9" style="7" customWidth="1"/>
    <col min="10773" max="10773" width="11.140625" style="7" customWidth="1"/>
    <col min="10774" max="10774" width="11.28515625" style="7" customWidth="1"/>
    <col min="10775" max="10775" width="10.42578125" style="7" customWidth="1"/>
    <col min="10776" max="10776" width="11.85546875" style="7" customWidth="1"/>
    <col min="10777" max="10777" width="11" style="7" customWidth="1"/>
    <col min="10778" max="10778" width="7.85546875" style="7" customWidth="1"/>
    <col min="10779" max="10779" width="8" style="7" customWidth="1"/>
    <col min="10780" max="10782" width="6.7109375" style="7" customWidth="1"/>
    <col min="10783" max="11008" width="9.140625" style="7"/>
    <col min="11009" max="11009" width="6.7109375" style="7" customWidth="1"/>
    <col min="11010" max="11010" width="26" style="7" customWidth="1"/>
    <col min="11011" max="11012" width="6.7109375" style="7" customWidth="1"/>
    <col min="11013" max="11013" width="10.42578125" style="7" customWidth="1"/>
    <col min="11014" max="11014" width="9.42578125" style="7" customWidth="1"/>
    <col min="11015" max="11015" width="10.42578125" style="7" customWidth="1"/>
    <col min="11016" max="11016" width="9.42578125" style="7" bestFit="1" customWidth="1"/>
    <col min="11017" max="11017" width="9.42578125" style="7" customWidth="1"/>
    <col min="11018" max="11019" width="10.5703125" style="7" customWidth="1"/>
    <col min="11020" max="11021" width="11.28515625" style="7" customWidth="1"/>
    <col min="11022" max="11022" width="9.42578125" style="7" customWidth="1"/>
    <col min="11023" max="11023" width="10" style="7" customWidth="1"/>
    <col min="11024" max="11024" width="10.7109375" style="7" customWidth="1"/>
    <col min="11025" max="11025" width="6.7109375" style="7" customWidth="1"/>
    <col min="11026" max="11026" width="9.140625" style="7"/>
    <col min="11027" max="11027" width="9.5703125" style="7" customWidth="1"/>
    <col min="11028" max="11028" width="9" style="7" customWidth="1"/>
    <col min="11029" max="11029" width="11.140625" style="7" customWidth="1"/>
    <col min="11030" max="11030" width="11.28515625" style="7" customWidth="1"/>
    <col min="11031" max="11031" width="10.42578125" style="7" customWidth="1"/>
    <col min="11032" max="11032" width="11.85546875" style="7" customWidth="1"/>
    <col min="11033" max="11033" width="11" style="7" customWidth="1"/>
    <col min="11034" max="11034" width="7.85546875" style="7" customWidth="1"/>
    <col min="11035" max="11035" width="8" style="7" customWidth="1"/>
    <col min="11036" max="11038" width="6.7109375" style="7" customWidth="1"/>
    <col min="11039" max="11264" width="9.140625" style="7"/>
    <col min="11265" max="11265" width="6.7109375" style="7" customWidth="1"/>
    <col min="11266" max="11266" width="26" style="7" customWidth="1"/>
    <col min="11267" max="11268" width="6.7109375" style="7" customWidth="1"/>
    <col min="11269" max="11269" width="10.42578125" style="7" customWidth="1"/>
    <col min="11270" max="11270" width="9.42578125" style="7" customWidth="1"/>
    <col min="11271" max="11271" width="10.42578125" style="7" customWidth="1"/>
    <col min="11272" max="11272" width="9.42578125" style="7" bestFit="1" customWidth="1"/>
    <col min="11273" max="11273" width="9.42578125" style="7" customWidth="1"/>
    <col min="11274" max="11275" width="10.5703125" style="7" customWidth="1"/>
    <col min="11276" max="11277" width="11.28515625" style="7" customWidth="1"/>
    <col min="11278" max="11278" width="9.42578125" style="7" customWidth="1"/>
    <col min="11279" max="11279" width="10" style="7" customWidth="1"/>
    <col min="11280" max="11280" width="10.7109375" style="7" customWidth="1"/>
    <col min="11281" max="11281" width="6.7109375" style="7" customWidth="1"/>
    <col min="11282" max="11282" width="9.140625" style="7"/>
    <col min="11283" max="11283" width="9.5703125" style="7" customWidth="1"/>
    <col min="11284" max="11284" width="9" style="7" customWidth="1"/>
    <col min="11285" max="11285" width="11.140625" style="7" customWidth="1"/>
    <col min="11286" max="11286" width="11.28515625" style="7" customWidth="1"/>
    <col min="11287" max="11287" width="10.42578125" style="7" customWidth="1"/>
    <col min="11288" max="11288" width="11.85546875" style="7" customWidth="1"/>
    <col min="11289" max="11289" width="11" style="7" customWidth="1"/>
    <col min="11290" max="11290" width="7.85546875" style="7" customWidth="1"/>
    <col min="11291" max="11291" width="8" style="7" customWidth="1"/>
    <col min="11292" max="11294" width="6.7109375" style="7" customWidth="1"/>
    <col min="11295" max="11520" width="9.140625" style="7"/>
    <col min="11521" max="11521" width="6.7109375" style="7" customWidth="1"/>
    <col min="11522" max="11522" width="26" style="7" customWidth="1"/>
    <col min="11523" max="11524" width="6.7109375" style="7" customWidth="1"/>
    <col min="11525" max="11525" width="10.42578125" style="7" customWidth="1"/>
    <col min="11526" max="11526" width="9.42578125" style="7" customWidth="1"/>
    <col min="11527" max="11527" width="10.42578125" style="7" customWidth="1"/>
    <col min="11528" max="11528" width="9.42578125" style="7" bestFit="1" customWidth="1"/>
    <col min="11529" max="11529" width="9.42578125" style="7" customWidth="1"/>
    <col min="11530" max="11531" width="10.5703125" style="7" customWidth="1"/>
    <col min="11532" max="11533" width="11.28515625" style="7" customWidth="1"/>
    <col min="11534" max="11534" width="9.42578125" style="7" customWidth="1"/>
    <col min="11535" max="11535" width="10" style="7" customWidth="1"/>
    <col min="11536" max="11536" width="10.7109375" style="7" customWidth="1"/>
    <col min="11537" max="11537" width="6.7109375" style="7" customWidth="1"/>
    <col min="11538" max="11538" width="9.140625" style="7"/>
    <col min="11539" max="11539" width="9.5703125" style="7" customWidth="1"/>
    <col min="11540" max="11540" width="9" style="7" customWidth="1"/>
    <col min="11541" max="11541" width="11.140625" style="7" customWidth="1"/>
    <col min="11542" max="11542" width="11.28515625" style="7" customWidth="1"/>
    <col min="11543" max="11543" width="10.42578125" style="7" customWidth="1"/>
    <col min="11544" max="11544" width="11.85546875" style="7" customWidth="1"/>
    <col min="11545" max="11545" width="11" style="7" customWidth="1"/>
    <col min="11546" max="11546" width="7.85546875" style="7" customWidth="1"/>
    <col min="11547" max="11547" width="8" style="7" customWidth="1"/>
    <col min="11548" max="11550" width="6.7109375" style="7" customWidth="1"/>
    <col min="11551" max="11776" width="9.140625" style="7"/>
    <col min="11777" max="11777" width="6.7109375" style="7" customWidth="1"/>
    <col min="11778" max="11778" width="26" style="7" customWidth="1"/>
    <col min="11779" max="11780" width="6.7109375" style="7" customWidth="1"/>
    <col min="11781" max="11781" width="10.42578125" style="7" customWidth="1"/>
    <col min="11782" max="11782" width="9.42578125" style="7" customWidth="1"/>
    <col min="11783" max="11783" width="10.42578125" style="7" customWidth="1"/>
    <col min="11784" max="11784" width="9.42578125" style="7" bestFit="1" customWidth="1"/>
    <col min="11785" max="11785" width="9.42578125" style="7" customWidth="1"/>
    <col min="11786" max="11787" width="10.5703125" style="7" customWidth="1"/>
    <col min="11788" max="11789" width="11.28515625" style="7" customWidth="1"/>
    <col min="11790" max="11790" width="9.42578125" style="7" customWidth="1"/>
    <col min="11791" max="11791" width="10" style="7" customWidth="1"/>
    <col min="11792" max="11792" width="10.7109375" style="7" customWidth="1"/>
    <col min="11793" max="11793" width="6.7109375" style="7" customWidth="1"/>
    <col min="11794" max="11794" width="9.140625" style="7"/>
    <col min="11795" max="11795" width="9.5703125" style="7" customWidth="1"/>
    <col min="11796" max="11796" width="9" style="7" customWidth="1"/>
    <col min="11797" max="11797" width="11.140625" style="7" customWidth="1"/>
    <col min="11798" max="11798" width="11.28515625" style="7" customWidth="1"/>
    <col min="11799" max="11799" width="10.42578125" style="7" customWidth="1"/>
    <col min="11800" max="11800" width="11.85546875" style="7" customWidth="1"/>
    <col min="11801" max="11801" width="11" style="7" customWidth="1"/>
    <col min="11802" max="11802" width="7.85546875" style="7" customWidth="1"/>
    <col min="11803" max="11803" width="8" style="7" customWidth="1"/>
    <col min="11804" max="11806" width="6.7109375" style="7" customWidth="1"/>
    <col min="11807" max="12032" width="9.140625" style="7"/>
    <col min="12033" max="12033" width="6.7109375" style="7" customWidth="1"/>
    <col min="12034" max="12034" width="26" style="7" customWidth="1"/>
    <col min="12035" max="12036" width="6.7109375" style="7" customWidth="1"/>
    <col min="12037" max="12037" width="10.42578125" style="7" customWidth="1"/>
    <col min="12038" max="12038" width="9.42578125" style="7" customWidth="1"/>
    <col min="12039" max="12039" width="10.42578125" style="7" customWidth="1"/>
    <col min="12040" max="12040" width="9.42578125" style="7" bestFit="1" customWidth="1"/>
    <col min="12041" max="12041" width="9.42578125" style="7" customWidth="1"/>
    <col min="12042" max="12043" width="10.5703125" style="7" customWidth="1"/>
    <col min="12044" max="12045" width="11.28515625" style="7" customWidth="1"/>
    <col min="12046" max="12046" width="9.42578125" style="7" customWidth="1"/>
    <col min="12047" max="12047" width="10" style="7" customWidth="1"/>
    <col min="12048" max="12048" width="10.7109375" style="7" customWidth="1"/>
    <col min="12049" max="12049" width="6.7109375" style="7" customWidth="1"/>
    <col min="12050" max="12050" width="9.140625" style="7"/>
    <col min="12051" max="12051" width="9.5703125" style="7" customWidth="1"/>
    <col min="12052" max="12052" width="9" style="7" customWidth="1"/>
    <col min="12053" max="12053" width="11.140625" style="7" customWidth="1"/>
    <col min="12054" max="12054" width="11.28515625" style="7" customWidth="1"/>
    <col min="12055" max="12055" width="10.42578125" style="7" customWidth="1"/>
    <col min="12056" max="12056" width="11.85546875" style="7" customWidth="1"/>
    <col min="12057" max="12057" width="11" style="7" customWidth="1"/>
    <col min="12058" max="12058" width="7.85546875" style="7" customWidth="1"/>
    <col min="12059" max="12059" width="8" style="7" customWidth="1"/>
    <col min="12060" max="12062" width="6.7109375" style="7" customWidth="1"/>
    <col min="12063" max="12288" width="9.140625" style="7"/>
    <col min="12289" max="12289" width="6.7109375" style="7" customWidth="1"/>
    <col min="12290" max="12290" width="26" style="7" customWidth="1"/>
    <col min="12291" max="12292" width="6.7109375" style="7" customWidth="1"/>
    <col min="12293" max="12293" width="10.42578125" style="7" customWidth="1"/>
    <col min="12294" max="12294" width="9.42578125" style="7" customWidth="1"/>
    <col min="12295" max="12295" width="10.42578125" style="7" customWidth="1"/>
    <col min="12296" max="12296" width="9.42578125" style="7" bestFit="1" customWidth="1"/>
    <col min="12297" max="12297" width="9.42578125" style="7" customWidth="1"/>
    <col min="12298" max="12299" width="10.5703125" style="7" customWidth="1"/>
    <col min="12300" max="12301" width="11.28515625" style="7" customWidth="1"/>
    <col min="12302" max="12302" width="9.42578125" style="7" customWidth="1"/>
    <col min="12303" max="12303" width="10" style="7" customWidth="1"/>
    <col min="12304" max="12304" width="10.7109375" style="7" customWidth="1"/>
    <col min="12305" max="12305" width="6.7109375" style="7" customWidth="1"/>
    <col min="12306" max="12306" width="9.140625" style="7"/>
    <col min="12307" max="12307" width="9.5703125" style="7" customWidth="1"/>
    <col min="12308" max="12308" width="9" style="7" customWidth="1"/>
    <col min="12309" max="12309" width="11.140625" style="7" customWidth="1"/>
    <col min="12310" max="12310" width="11.28515625" style="7" customWidth="1"/>
    <col min="12311" max="12311" width="10.42578125" style="7" customWidth="1"/>
    <col min="12312" max="12312" width="11.85546875" style="7" customWidth="1"/>
    <col min="12313" max="12313" width="11" style="7" customWidth="1"/>
    <col min="12314" max="12314" width="7.85546875" style="7" customWidth="1"/>
    <col min="12315" max="12315" width="8" style="7" customWidth="1"/>
    <col min="12316" max="12318" width="6.7109375" style="7" customWidth="1"/>
    <col min="12319" max="12544" width="9.140625" style="7"/>
    <col min="12545" max="12545" width="6.7109375" style="7" customWidth="1"/>
    <col min="12546" max="12546" width="26" style="7" customWidth="1"/>
    <col min="12547" max="12548" width="6.7109375" style="7" customWidth="1"/>
    <col min="12549" max="12549" width="10.42578125" style="7" customWidth="1"/>
    <col min="12550" max="12550" width="9.42578125" style="7" customWidth="1"/>
    <col min="12551" max="12551" width="10.42578125" style="7" customWidth="1"/>
    <col min="12552" max="12552" width="9.42578125" style="7" bestFit="1" customWidth="1"/>
    <col min="12553" max="12553" width="9.42578125" style="7" customWidth="1"/>
    <col min="12554" max="12555" width="10.5703125" style="7" customWidth="1"/>
    <col min="12556" max="12557" width="11.28515625" style="7" customWidth="1"/>
    <col min="12558" max="12558" width="9.42578125" style="7" customWidth="1"/>
    <col min="12559" max="12559" width="10" style="7" customWidth="1"/>
    <col min="12560" max="12560" width="10.7109375" style="7" customWidth="1"/>
    <col min="12561" max="12561" width="6.7109375" style="7" customWidth="1"/>
    <col min="12562" max="12562" width="9.140625" style="7"/>
    <col min="12563" max="12563" width="9.5703125" style="7" customWidth="1"/>
    <col min="12564" max="12564" width="9" style="7" customWidth="1"/>
    <col min="12565" max="12565" width="11.140625" style="7" customWidth="1"/>
    <col min="12566" max="12566" width="11.28515625" style="7" customWidth="1"/>
    <col min="12567" max="12567" width="10.42578125" style="7" customWidth="1"/>
    <col min="12568" max="12568" width="11.85546875" style="7" customWidth="1"/>
    <col min="12569" max="12569" width="11" style="7" customWidth="1"/>
    <col min="12570" max="12570" width="7.85546875" style="7" customWidth="1"/>
    <col min="12571" max="12571" width="8" style="7" customWidth="1"/>
    <col min="12572" max="12574" width="6.7109375" style="7" customWidth="1"/>
    <col min="12575" max="12800" width="9.140625" style="7"/>
    <col min="12801" max="12801" width="6.7109375" style="7" customWidth="1"/>
    <col min="12802" max="12802" width="26" style="7" customWidth="1"/>
    <col min="12803" max="12804" width="6.7109375" style="7" customWidth="1"/>
    <col min="12805" max="12805" width="10.42578125" style="7" customWidth="1"/>
    <col min="12806" max="12806" width="9.42578125" style="7" customWidth="1"/>
    <col min="12807" max="12807" width="10.42578125" style="7" customWidth="1"/>
    <col min="12808" max="12808" width="9.42578125" style="7" bestFit="1" customWidth="1"/>
    <col min="12809" max="12809" width="9.42578125" style="7" customWidth="1"/>
    <col min="12810" max="12811" width="10.5703125" style="7" customWidth="1"/>
    <col min="12812" max="12813" width="11.28515625" style="7" customWidth="1"/>
    <col min="12814" max="12814" width="9.42578125" style="7" customWidth="1"/>
    <col min="12815" max="12815" width="10" style="7" customWidth="1"/>
    <col min="12816" max="12816" width="10.7109375" style="7" customWidth="1"/>
    <col min="12817" max="12817" width="6.7109375" style="7" customWidth="1"/>
    <col min="12818" max="12818" width="9.140625" style="7"/>
    <col min="12819" max="12819" width="9.5703125" style="7" customWidth="1"/>
    <col min="12820" max="12820" width="9" style="7" customWidth="1"/>
    <col min="12821" max="12821" width="11.140625" style="7" customWidth="1"/>
    <col min="12822" max="12822" width="11.28515625" style="7" customWidth="1"/>
    <col min="12823" max="12823" width="10.42578125" style="7" customWidth="1"/>
    <col min="12824" max="12824" width="11.85546875" style="7" customWidth="1"/>
    <col min="12825" max="12825" width="11" style="7" customWidth="1"/>
    <col min="12826" max="12826" width="7.85546875" style="7" customWidth="1"/>
    <col min="12827" max="12827" width="8" style="7" customWidth="1"/>
    <col min="12828" max="12830" width="6.7109375" style="7" customWidth="1"/>
    <col min="12831" max="13056" width="9.140625" style="7"/>
    <col min="13057" max="13057" width="6.7109375" style="7" customWidth="1"/>
    <col min="13058" max="13058" width="26" style="7" customWidth="1"/>
    <col min="13059" max="13060" width="6.7109375" style="7" customWidth="1"/>
    <col min="13061" max="13061" width="10.42578125" style="7" customWidth="1"/>
    <col min="13062" max="13062" width="9.42578125" style="7" customWidth="1"/>
    <col min="13063" max="13063" width="10.42578125" style="7" customWidth="1"/>
    <col min="13064" max="13064" width="9.42578125" style="7" bestFit="1" customWidth="1"/>
    <col min="13065" max="13065" width="9.42578125" style="7" customWidth="1"/>
    <col min="13066" max="13067" width="10.5703125" style="7" customWidth="1"/>
    <col min="13068" max="13069" width="11.28515625" style="7" customWidth="1"/>
    <col min="13070" max="13070" width="9.42578125" style="7" customWidth="1"/>
    <col min="13071" max="13071" width="10" style="7" customWidth="1"/>
    <col min="13072" max="13072" width="10.7109375" style="7" customWidth="1"/>
    <col min="13073" max="13073" width="6.7109375" style="7" customWidth="1"/>
    <col min="13074" max="13074" width="9.140625" style="7"/>
    <col min="13075" max="13075" width="9.5703125" style="7" customWidth="1"/>
    <col min="13076" max="13076" width="9" style="7" customWidth="1"/>
    <col min="13077" max="13077" width="11.140625" style="7" customWidth="1"/>
    <col min="13078" max="13078" width="11.28515625" style="7" customWidth="1"/>
    <col min="13079" max="13079" width="10.42578125" style="7" customWidth="1"/>
    <col min="13080" max="13080" width="11.85546875" style="7" customWidth="1"/>
    <col min="13081" max="13081" width="11" style="7" customWidth="1"/>
    <col min="13082" max="13082" width="7.85546875" style="7" customWidth="1"/>
    <col min="13083" max="13083" width="8" style="7" customWidth="1"/>
    <col min="13084" max="13086" width="6.7109375" style="7" customWidth="1"/>
    <col min="13087" max="13312" width="9.140625" style="7"/>
    <col min="13313" max="13313" width="6.7109375" style="7" customWidth="1"/>
    <col min="13314" max="13314" width="26" style="7" customWidth="1"/>
    <col min="13315" max="13316" width="6.7109375" style="7" customWidth="1"/>
    <col min="13317" max="13317" width="10.42578125" style="7" customWidth="1"/>
    <col min="13318" max="13318" width="9.42578125" style="7" customWidth="1"/>
    <col min="13319" max="13319" width="10.42578125" style="7" customWidth="1"/>
    <col min="13320" max="13320" width="9.42578125" style="7" bestFit="1" customWidth="1"/>
    <col min="13321" max="13321" width="9.42578125" style="7" customWidth="1"/>
    <col min="13322" max="13323" width="10.5703125" style="7" customWidth="1"/>
    <col min="13324" max="13325" width="11.28515625" style="7" customWidth="1"/>
    <col min="13326" max="13326" width="9.42578125" style="7" customWidth="1"/>
    <col min="13327" max="13327" width="10" style="7" customWidth="1"/>
    <col min="13328" max="13328" width="10.7109375" style="7" customWidth="1"/>
    <col min="13329" max="13329" width="6.7109375" style="7" customWidth="1"/>
    <col min="13330" max="13330" width="9.140625" style="7"/>
    <col min="13331" max="13331" width="9.5703125" style="7" customWidth="1"/>
    <col min="13332" max="13332" width="9" style="7" customWidth="1"/>
    <col min="13333" max="13333" width="11.140625" style="7" customWidth="1"/>
    <col min="13334" max="13334" width="11.28515625" style="7" customWidth="1"/>
    <col min="13335" max="13335" width="10.42578125" style="7" customWidth="1"/>
    <col min="13336" max="13336" width="11.85546875" style="7" customWidth="1"/>
    <col min="13337" max="13337" width="11" style="7" customWidth="1"/>
    <col min="13338" max="13338" width="7.85546875" style="7" customWidth="1"/>
    <col min="13339" max="13339" width="8" style="7" customWidth="1"/>
    <col min="13340" max="13342" width="6.7109375" style="7" customWidth="1"/>
    <col min="13343" max="13568" width="9.140625" style="7"/>
    <col min="13569" max="13569" width="6.7109375" style="7" customWidth="1"/>
    <col min="13570" max="13570" width="26" style="7" customWidth="1"/>
    <col min="13571" max="13572" width="6.7109375" style="7" customWidth="1"/>
    <col min="13573" max="13573" width="10.42578125" style="7" customWidth="1"/>
    <col min="13574" max="13574" width="9.42578125" style="7" customWidth="1"/>
    <col min="13575" max="13575" width="10.42578125" style="7" customWidth="1"/>
    <col min="13576" max="13576" width="9.42578125" style="7" bestFit="1" customWidth="1"/>
    <col min="13577" max="13577" width="9.42578125" style="7" customWidth="1"/>
    <col min="13578" max="13579" width="10.5703125" style="7" customWidth="1"/>
    <col min="13580" max="13581" width="11.28515625" style="7" customWidth="1"/>
    <col min="13582" max="13582" width="9.42578125" style="7" customWidth="1"/>
    <col min="13583" max="13583" width="10" style="7" customWidth="1"/>
    <col min="13584" max="13584" width="10.7109375" style="7" customWidth="1"/>
    <col min="13585" max="13585" width="6.7109375" style="7" customWidth="1"/>
    <col min="13586" max="13586" width="9.140625" style="7"/>
    <col min="13587" max="13587" width="9.5703125" style="7" customWidth="1"/>
    <col min="13588" max="13588" width="9" style="7" customWidth="1"/>
    <col min="13589" max="13589" width="11.140625" style="7" customWidth="1"/>
    <col min="13590" max="13590" width="11.28515625" style="7" customWidth="1"/>
    <col min="13591" max="13591" width="10.42578125" style="7" customWidth="1"/>
    <col min="13592" max="13592" width="11.85546875" style="7" customWidth="1"/>
    <col min="13593" max="13593" width="11" style="7" customWidth="1"/>
    <col min="13594" max="13594" width="7.85546875" style="7" customWidth="1"/>
    <col min="13595" max="13595" width="8" style="7" customWidth="1"/>
    <col min="13596" max="13598" width="6.7109375" style="7" customWidth="1"/>
    <col min="13599" max="13824" width="9.140625" style="7"/>
    <col min="13825" max="13825" width="6.7109375" style="7" customWidth="1"/>
    <col min="13826" max="13826" width="26" style="7" customWidth="1"/>
    <col min="13827" max="13828" width="6.7109375" style="7" customWidth="1"/>
    <col min="13829" max="13829" width="10.42578125" style="7" customWidth="1"/>
    <col min="13830" max="13830" width="9.42578125" style="7" customWidth="1"/>
    <col min="13831" max="13831" width="10.42578125" style="7" customWidth="1"/>
    <col min="13832" max="13832" width="9.42578125" style="7" bestFit="1" customWidth="1"/>
    <col min="13833" max="13833" width="9.42578125" style="7" customWidth="1"/>
    <col min="13834" max="13835" width="10.5703125" style="7" customWidth="1"/>
    <col min="13836" max="13837" width="11.28515625" style="7" customWidth="1"/>
    <col min="13838" max="13838" width="9.42578125" style="7" customWidth="1"/>
    <col min="13839" max="13839" width="10" style="7" customWidth="1"/>
    <col min="13840" max="13840" width="10.7109375" style="7" customWidth="1"/>
    <col min="13841" max="13841" width="6.7109375" style="7" customWidth="1"/>
    <col min="13842" max="13842" width="9.140625" style="7"/>
    <col min="13843" max="13843" width="9.5703125" style="7" customWidth="1"/>
    <col min="13844" max="13844" width="9" style="7" customWidth="1"/>
    <col min="13845" max="13845" width="11.140625" style="7" customWidth="1"/>
    <col min="13846" max="13846" width="11.28515625" style="7" customWidth="1"/>
    <col min="13847" max="13847" width="10.42578125" style="7" customWidth="1"/>
    <col min="13848" max="13848" width="11.85546875" style="7" customWidth="1"/>
    <col min="13849" max="13849" width="11" style="7" customWidth="1"/>
    <col min="13850" max="13850" width="7.85546875" style="7" customWidth="1"/>
    <col min="13851" max="13851" width="8" style="7" customWidth="1"/>
    <col min="13852" max="13854" width="6.7109375" style="7" customWidth="1"/>
    <col min="13855" max="14080" width="9.140625" style="7"/>
    <col min="14081" max="14081" width="6.7109375" style="7" customWidth="1"/>
    <col min="14082" max="14082" width="26" style="7" customWidth="1"/>
    <col min="14083" max="14084" width="6.7109375" style="7" customWidth="1"/>
    <col min="14085" max="14085" width="10.42578125" style="7" customWidth="1"/>
    <col min="14086" max="14086" width="9.42578125" style="7" customWidth="1"/>
    <col min="14087" max="14087" width="10.42578125" style="7" customWidth="1"/>
    <col min="14088" max="14088" width="9.42578125" style="7" bestFit="1" customWidth="1"/>
    <col min="14089" max="14089" width="9.42578125" style="7" customWidth="1"/>
    <col min="14090" max="14091" width="10.5703125" style="7" customWidth="1"/>
    <col min="14092" max="14093" width="11.28515625" style="7" customWidth="1"/>
    <col min="14094" max="14094" width="9.42578125" style="7" customWidth="1"/>
    <col min="14095" max="14095" width="10" style="7" customWidth="1"/>
    <col min="14096" max="14096" width="10.7109375" style="7" customWidth="1"/>
    <col min="14097" max="14097" width="6.7109375" style="7" customWidth="1"/>
    <col min="14098" max="14098" width="9.140625" style="7"/>
    <col min="14099" max="14099" width="9.5703125" style="7" customWidth="1"/>
    <col min="14100" max="14100" width="9" style="7" customWidth="1"/>
    <col min="14101" max="14101" width="11.140625" style="7" customWidth="1"/>
    <col min="14102" max="14102" width="11.28515625" style="7" customWidth="1"/>
    <col min="14103" max="14103" width="10.42578125" style="7" customWidth="1"/>
    <col min="14104" max="14104" width="11.85546875" style="7" customWidth="1"/>
    <col min="14105" max="14105" width="11" style="7" customWidth="1"/>
    <col min="14106" max="14106" width="7.85546875" style="7" customWidth="1"/>
    <col min="14107" max="14107" width="8" style="7" customWidth="1"/>
    <col min="14108" max="14110" width="6.7109375" style="7" customWidth="1"/>
    <col min="14111" max="14336" width="9.140625" style="7"/>
    <col min="14337" max="14337" width="6.7109375" style="7" customWidth="1"/>
    <col min="14338" max="14338" width="26" style="7" customWidth="1"/>
    <col min="14339" max="14340" width="6.7109375" style="7" customWidth="1"/>
    <col min="14341" max="14341" width="10.42578125" style="7" customWidth="1"/>
    <col min="14342" max="14342" width="9.42578125" style="7" customWidth="1"/>
    <col min="14343" max="14343" width="10.42578125" style="7" customWidth="1"/>
    <col min="14344" max="14344" width="9.42578125" style="7" bestFit="1" customWidth="1"/>
    <col min="14345" max="14345" width="9.42578125" style="7" customWidth="1"/>
    <col min="14346" max="14347" width="10.5703125" style="7" customWidth="1"/>
    <col min="14348" max="14349" width="11.28515625" style="7" customWidth="1"/>
    <col min="14350" max="14350" width="9.42578125" style="7" customWidth="1"/>
    <col min="14351" max="14351" width="10" style="7" customWidth="1"/>
    <col min="14352" max="14352" width="10.7109375" style="7" customWidth="1"/>
    <col min="14353" max="14353" width="6.7109375" style="7" customWidth="1"/>
    <col min="14354" max="14354" width="9.140625" style="7"/>
    <col min="14355" max="14355" width="9.5703125" style="7" customWidth="1"/>
    <col min="14356" max="14356" width="9" style="7" customWidth="1"/>
    <col min="14357" max="14357" width="11.140625" style="7" customWidth="1"/>
    <col min="14358" max="14358" width="11.28515625" style="7" customWidth="1"/>
    <col min="14359" max="14359" width="10.42578125" style="7" customWidth="1"/>
    <col min="14360" max="14360" width="11.85546875" style="7" customWidth="1"/>
    <col min="14361" max="14361" width="11" style="7" customWidth="1"/>
    <col min="14362" max="14362" width="7.85546875" style="7" customWidth="1"/>
    <col min="14363" max="14363" width="8" style="7" customWidth="1"/>
    <col min="14364" max="14366" width="6.7109375" style="7" customWidth="1"/>
    <col min="14367" max="14592" width="9.140625" style="7"/>
    <col min="14593" max="14593" width="6.7109375" style="7" customWidth="1"/>
    <col min="14594" max="14594" width="26" style="7" customWidth="1"/>
    <col min="14595" max="14596" width="6.7109375" style="7" customWidth="1"/>
    <col min="14597" max="14597" width="10.42578125" style="7" customWidth="1"/>
    <col min="14598" max="14598" width="9.42578125" style="7" customWidth="1"/>
    <col min="14599" max="14599" width="10.42578125" style="7" customWidth="1"/>
    <col min="14600" max="14600" width="9.42578125" style="7" bestFit="1" customWidth="1"/>
    <col min="14601" max="14601" width="9.42578125" style="7" customWidth="1"/>
    <col min="14602" max="14603" width="10.5703125" style="7" customWidth="1"/>
    <col min="14604" max="14605" width="11.28515625" style="7" customWidth="1"/>
    <col min="14606" max="14606" width="9.42578125" style="7" customWidth="1"/>
    <col min="14607" max="14607" width="10" style="7" customWidth="1"/>
    <col min="14608" max="14608" width="10.7109375" style="7" customWidth="1"/>
    <col min="14609" max="14609" width="6.7109375" style="7" customWidth="1"/>
    <col min="14610" max="14610" width="9.140625" style="7"/>
    <col min="14611" max="14611" width="9.5703125" style="7" customWidth="1"/>
    <col min="14612" max="14612" width="9" style="7" customWidth="1"/>
    <col min="14613" max="14613" width="11.140625" style="7" customWidth="1"/>
    <col min="14614" max="14614" width="11.28515625" style="7" customWidth="1"/>
    <col min="14615" max="14615" width="10.42578125" style="7" customWidth="1"/>
    <col min="14616" max="14616" width="11.85546875" style="7" customWidth="1"/>
    <col min="14617" max="14617" width="11" style="7" customWidth="1"/>
    <col min="14618" max="14618" width="7.85546875" style="7" customWidth="1"/>
    <col min="14619" max="14619" width="8" style="7" customWidth="1"/>
    <col min="14620" max="14622" width="6.7109375" style="7" customWidth="1"/>
    <col min="14623" max="14848" width="9.140625" style="7"/>
    <col min="14849" max="14849" width="6.7109375" style="7" customWidth="1"/>
    <col min="14850" max="14850" width="26" style="7" customWidth="1"/>
    <col min="14851" max="14852" width="6.7109375" style="7" customWidth="1"/>
    <col min="14853" max="14853" width="10.42578125" style="7" customWidth="1"/>
    <col min="14854" max="14854" width="9.42578125" style="7" customWidth="1"/>
    <col min="14855" max="14855" width="10.42578125" style="7" customWidth="1"/>
    <col min="14856" max="14856" width="9.42578125" style="7" bestFit="1" customWidth="1"/>
    <col min="14857" max="14857" width="9.42578125" style="7" customWidth="1"/>
    <col min="14858" max="14859" width="10.5703125" style="7" customWidth="1"/>
    <col min="14860" max="14861" width="11.28515625" style="7" customWidth="1"/>
    <col min="14862" max="14862" width="9.42578125" style="7" customWidth="1"/>
    <col min="14863" max="14863" width="10" style="7" customWidth="1"/>
    <col min="14864" max="14864" width="10.7109375" style="7" customWidth="1"/>
    <col min="14865" max="14865" width="6.7109375" style="7" customWidth="1"/>
    <col min="14866" max="14866" width="9.140625" style="7"/>
    <col min="14867" max="14867" width="9.5703125" style="7" customWidth="1"/>
    <col min="14868" max="14868" width="9" style="7" customWidth="1"/>
    <col min="14869" max="14869" width="11.140625" style="7" customWidth="1"/>
    <col min="14870" max="14870" width="11.28515625" style="7" customWidth="1"/>
    <col min="14871" max="14871" width="10.42578125" style="7" customWidth="1"/>
    <col min="14872" max="14872" width="11.85546875" style="7" customWidth="1"/>
    <col min="14873" max="14873" width="11" style="7" customWidth="1"/>
    <col min="14874" max="14874" width="7.85546875" style="7" customWidth="1"/>
    <col min="14875" max="14875" width="8" style="7" customWidth="1"/>
    <col min="14876" max="14878" width="6.7109375" style="7" customWidth="1"/>
    <col min="14879" max="15104" width="9.140625" style="7"/>
    <col min="15105" max="15105" width="6.7109375" style="7" customWidth="1"/>
    <col min="15106" max="15106" width="26" style="7" customWidth="1"/>
    <col min="15107" max="15108" width="6.7109375" style="7" customWidth="1"/>
    <col min="15109" max="15109" width="10.42578125" style="7" customWidth="1"/>
    <col min="15110" max="15110" width="9.42578125" style="7" customWidth="1"/>
    <col min="15111" max="15111" width="10.42578125" style="7" customWidth="1"/>
    <col min="15112" max="15112" width="9.42578125" style="7" bestFit="1" customWidth="1"/>
    <col min="15113" max="15113" width="9.42578125" style="7" customWidth="1"/>
    <col min="15114" max="15115" width="10.5703125" style="7" customWidth="1"/>
    <col min="15116" max="15117" width="11.28515625" style="7" customWidth="1"/>
    <col min="15118" max="15118" width="9.42578125" style="7" customWidth="1"/>
    <col min="15119" max="15119" width="10" style="7" customWidth="1"/>
    <col min="15120" max="15120" width="10.7109375" style="7" customWidth="1"/>
    <col min="15121" max="15121" width="6.7109375" style="7" customWidth="1"/>
    <col min="15122" max="15122" width="9.140625" style="7"/>
    <col min="15123" max="15123" width="9.5703125" style="7" customWidth="1"/>
    <col min="15124" max="15124" width="9" style="7" customWidth="1"/>
    <col min="15125" max="15125" width="11.140625" style="7" customWidth="1"/>
    <col min="15126" max="15126" width="11.28515625" style="7" customWidth="1"/>
    <col min="15127" max="15127" width="10.42578125" style="7" customWidth="1"/>
    <col min="15128" max="15128" width="11.85546875" style="7" customWidth="1"/>
    <col min="15129" max="15129" width="11" style="7" customWidth="1"/>
    <col min="15130" max="15130" width="7.85546875" style="7" customWidth="1"/>
    <col min="15131" max="15131" width="8" style="7" customWidth="1"/>
    <col min="15132" max="15134" width="6.7109375" style="7" customWidth="1"/>
    <col min="15135" max="15360" width="9.140625" style="7"/>
    <col min="15361" max="15361" width="6.7109375" style="7" customWidth="1"/>
    <col min="15362" max="15362" width="26" style="7" customWidth="1"/>
    <col min="15363" max="15364" width="6.7109375" style="7" customWidth="1"/>
    <col min="15365" max="15365" width="10.42578125" style="7" customWidth="1"/>
    <col min="15366" max="15366" width="9.42578125" style="7" customWidth="1"/>
    <col min="15367" max="15367" width="10.42578125" style="7" customWidth="1"/>
    <col min="15368" max="15368" width="9.42578125" style="7" bestFit="1" customWidth="1"/>
    <col min="15369" max="15369" width="9.42578125" style="7" customWidth="1"/>
    <col min="15370" max="15371" width="10.5703125" style="7" customWidth="1"/>
    <col min="15372" max="15373" width="11.28515625" style="7" customWidth="1"/>
    <col min="15374" max="15374" width="9.42578125" style="7" customWidth="1"/>
    <col min="15375" max="15375" width="10" style="7" customWidth="1"/>
    <col min="15376" max="15376" width="10.7109375" style="7" customWidth="1"/>
    <col min="15377" max="15377" width="6.7109375" style="7" customWidth="1"/>
    <col min="15378" max="15378" width="9.140625" style="7"/>
    <col min="15379" max="15379" width="9.5703125" style="7" customWidth="1"/>
    <col min="15380" max="15380" width="9" style="7" customWidth="1"/>
    <col min="15381" max="15381" width="11.140625" style="7" customWidth="1"/>
    <col min="15382" max="15382" width="11.28515625" style="7" customWidth="1"/>
    <col min="15383" max="15383" width="10.42578125" style="7" customWidth="1"/>
    <col min="15384" max="15384" width="11.85546875" style="7" customWidth="1"/>
    <col min="15385" max="15385" width="11" style="7" customWidth="1"/>
    <col min="15386" max="15386" width="7.85546875" style="7" customWidth="1"/>
    <col min="15387" max="15387" width="8" style="7" customWidth="1"/>
    <col min="15388" max="15390" width="6.7109375" style="7" customWidth="1"/>
    <col min="15391" max="15616" width="9.140625" style="7"/>
    <col min="15617" max="15617" width="6.7109375" style="7" customWidth="1"/>
    <col min="15618" max="15618" width="26" style="7" customWidth="1"/>
    <col min="15619" max="15620" width="6.7109375" style="7" customWidth="1"/>
    <col min="15621" max="15621" width="10.42578125" style="7" customWidth="1"/>
    <col min="15622" max="15622" width="9.42578125" style="7" customWidth="1"/>
    <col min="15623" max="15623" width="10.42578125" style="7" customWidth="1"/>
    <col min="15624" max="15624" width="9.42578125" style="7" bestFit="1" customWidth="1"/>
    <col min="15625" max="15625" width="9.42578125" style="7" customWidth="1"/>
    <col min="15626" max="15627" width="10.5703125" style="7" customWidth="1"/>
    <col min="15628" max="15629" width="11.28515625" style="7" customWidth="1"/>
    <col min="15630" max="15630" width="9.42578125" style="7" customWidth="1"/>
    <col min="15631" max="15631" width="10" style="7" customWidth="1"/>
    <col min="15632" max="15632" width="10.7109375" style="7" customWidth="1"/>
    <col min="15633" max="15633" width="6.7109375" style="7" customWidth="1"/>
    <col min="15634" max="15634" width="9.140625" style="7"/>
    <col min="15635" max="15635" width="9.5703125" style="7" customWidth="1"/>
    <col min="15636" max="15636" width="9" style="7" customWidth="1"/>
    <col min="15637" max="15637" width="11.140625" style="7" customWidth="1"/>
    <col min="15638" max="15638" width="11.28515625" style="7" customWidth="1"/>
    <col min="15639" max="15639" width="10.42578125" style="7" customWidth="1"/>
    <col min="15640" max="15640" width="11.85546875" style="7" customWidth="1"/>
    <col min="15641" max="15641" width="11" style="7" customWidth="1"/>
    <col min="15642" max="15642" width="7.85546875" style="7" customWidth="1"/>
    <col min="15643" max="15643" width="8" style="7" customWidth="1"/>
    <col min="15644" max="15646" width="6.7109375" style="7" customWidth="1"/>
    <col min="15647" max="15872" width="9.140625" style="7"/>
    <col min="15873" max="15873" width="6.7109375" style="7" customWidth="1"/>
    <col min="15874" max="15874" width="26" style="7" customWidth="1"/>
    <col min="15875" max="15876" width="6.7109375" style="7" customWidth="1"/>
    <col min="15877" max="15877" width="10.42578125" style="7" customWidth="1"/>
    <col min="15878" max="15878" width="9.42578125" style="7" customWidth="1"/>
    <col min="15879" max="15879" width="10.42578125" style="7" customWidth="1"/>
    <col min="15880" max="15880" width="9.42578125" style="7" bestFit="1" customWidth="1"/>
    <col min="15881" max="15881" width="9.42578125" style="7" customWidth="1"/>
    <col min="15882" max="15883" width="10.5703125" style="7" customWidth="1"/>
    <col min="15884" max="15885" width="11.28515625" style="7" customWidth="1"/>
    <col min="15886" max="15886" width="9.42578125" style="7" customWidth="1"/>
    <col min="15887" max="15887" width="10" style="7" customWidth="1"/>
    <col min="15888" max="15888" width="10.7109375" style="7" customWidth="1"/>
    <col min="15889" max="15889" width="6.7109375" style="7" customWidth="1"/>
    <col min="15890" max="15890" width="9.140625" style="7"/>
    <col min="15891" max="15891" width="9.5703125" style="7" customWidth="1"/>
    <col min="15892" max="15892" width="9" style="7" customWidth="1"/>
    <col min="15893" max="15893" width="11.140625" style="7" customWidth="1"/>
    <col min="15894" max="15894" width="11.28515625" style="7" customWidth="1"/>
    <col min="15895" max="15895" width="10.42578125" style="7" customWidth="1"/>
    <col min="15896" max="15896" width="11.85546875" style="7" customWidth="1"/>
    <col min="15897" max="15897" width="11" style="7" customWidth="1"/>
    <col min="15898" max="15898" width="7.85546875" style="7" customWidth="1"/>
    <col min="15899" max="15899" width="8" style="7" customWidth="1"/>
    <col min="15900" max="15902" width="6.7109375" style="7" customWidth="1"/>
    <col min="15903" max="16128" width="9.140625" style="7"/>
    <col min="16129" max="16129" width="6.7109375" style="7" customWidth="1"/>
    <col min="16130" max="16130" width="26" style="7" customWidth="1"/>
    <col min="16131" max="16132" width="6.7109375" style="7" customWidth="1"/>
    <col min="16133" max="16133" width="10.42578125" style="7" customWidth="1"/>
    <col min="16134" max="16134" width="9.42578125" style="7" customWidth="1"/>
    <col min="16135" max="16135" width="10.42578125" style="7" customWidth="1"/>
    <col min="16136" max="16136" width="9.42578125" style="7" bestFit="1" customWidth="1"/>
    <col min="16137" max="16137" width="9.42578125" style="7" customWidth="1"/>
    <col min="16138" max="16139" width="10.5703125" style="7" customWidth="1"/>
    <col min="16140" max="16141" width="11.28515625" style="7" customWidth="1"/>
    <col min="16142" max="16142" width="9.42578125" style="7" customWidth="1"/>
    <col min="16143" max="16143" width="10" style="7" customWidth="1"/>
    <col min="16144" max="16144" width="10.7109375" style="7" customWidth="1"/>
    <col min="16145" max="16145" width="6.7109375" style="7" customWidth="1"/>
    <col min="16146" max="16146" width="9.140625" style="7"/>
    <col min="16147" max="16147" width="9.5703125" style="7" customWidth="1"/>
    <col min="16148" max="16148" width="9" style="7" customWidth="1"/>
    <col min="16149" max="16149" width="11.140625" style="7" customWidth="1"/>
    <col min="16150" max="16150" width="11.28515625" style="7" customWidth="1"/>
    <col min="16151" max="16151" width="10.42578125" style="7" customWidth="1"/>
    <col min="16152" max="16152" width="11.85546875" style="7" customWidth="1"/>
    <col min="16153" max="16153" width="11" style="7" customWidth="1"/>
    <col min="16154" max="16154" width="7.85546875" style="7" customWidth="1"/>
    <col min="16155" max="16155" width="8" style="7" customWidth="1"/>
    <col min="16156" max="16158" width="6.7109375" style="7" customWidth="1"/>
    <col min="16159" max="16384" width="9.140625" style="7"/>
  </cols>
  <sheetData>
    <row r="1" spans="1:29" s="1" customFormat="1" ht="38.25" customHeight="1" x14ac:dyDescent="0.25">
      <c r="A1" s="101" t="s">
        <v>115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3"/>
    </row>
    <row r="2" spans="1:29" s="5" customFormat="1" ht="25.5" customHeight="1" x14ac:dyDescent="0.25">
      <c r="A2" s="104" t="s">
        <v>0</v>
      </c>
      <c r="B2" s="105" t="s">
        <v>1</v>
      </c>
      <c r="C2" s="105" t="s">
        <v>2</v>
      </c>
      <c r="D2" s="106" t="s">
        <v>3</v>
      </c>
      <c r="E2" s="105" t="s">
        <v>4</v>
      </c>
      <c r="F2" s="105"/>
      <c r="G2" s="105"/>
      <c r="H2" s="104" t="s">
        <v>5</v>
      </c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4">
        <v>10</v>
      </c>
      <c r="AA2" s="4"/>
    </row>
    <row r="3" spans="1:29" s="6" customFormat="1" ht="38.25" customHeight="1" x14ac:dyDescent="0.25">
      <c r="A3" s="104"/>
      <c r="B3" s="105"/>
      <c r="C3" s="105"/>
      <c r="D3" s="106"/>
      <c r="E3" s="105"/>
      <c r="F3" s="105"/>
      <c r="G3" s="105"/>
      <c r="H3" s="105" t="s">
        <v>6</v>
      </c>
      <c r="I3" s="105"/>
      <c r="J3" s="105"/>
      <c r="K3" s="105" t="s">
        <v>7</v>
      </c>
      <c r="L3" s="105"/>
      <c r="M3" s="105"/>
      <c r="N3" s="105" t="s">
        <v>8</v>
      </c>
      <c r="O3" s="105"/>
      <c r="P3" s="105"/>
      <c r="Q3" s="105" t="s">
        <v>9</v>
      </c>
      <c r="R3" s="105"/>
      <c r="S3" s="105"/>
      <c r="T3" s="105" t="s">
        <v>10</v>
      </c>
      <c r="U3" s="105"/>
      <c r="V3" s="105"/>
      <c r="W3" s="105" t="s">
        <v>11</v>
      </c>
      <c r="X3" s="105"/>
      <c r="Y3" s="105"/>
      <c r="Z3" s="2"/>
      <c r="AA3" s="2"/>
    </row>
    <row r="4" spans="1:29" s="6" customFormat="1" ht="37.5" customHeight="1" x14ac:dyDescent="0.25">
      <c r="A4" s="104"/>
      <c r="B4" s="105"/>
      <c r="C4" s="105"/>
      <c r="D4" s="106"/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18</v>
      </c>
      <c r="L4" s="3" t="s">
        <v>19</v>
      </c>
      <c r="M4" s="3" t="s">
        <v>20</v>
      </c>
      <c r="N4" s="3" t="s">
        <v>21</v>
      </c>
      <c r="O4" s="3" t="s">
        <v>22</v>
      </c>
      <c r="P4" s="3" t="s">
        <v>23</v>
      </c>
      <c r="Q4" s="3" t="s">
        <v>24</v>
      </c>
      <c r="R4" s="3" t="s">
        <v>25</v>
      </c>
      <c r="S4" s="3" t="s">
        <v>26</v>
      </c>
      <c r="T4" s="3" t="s">
        <v>27</v>
      </c>
      <c r="U4" s="3" t="s">
        <v>28</v>
      </c>
      <c r="V4" s="3" t="s">
        <v>29</v>
      </c>
      <c r="W4" s="3" t="s">
        <v>30</v>
      </c>
      <c r="X4" s="3" t="s">
        <v>31</v>
      </c>
      <c r="Y4" s="3" t="s">
        <v>32</v>
      </c>
      <c r="Z4" s="3" t="s">
        <v>33</v>
      </c>
      <c r="AA4" s="2" t="s">
        <v>34</v>
      </c>
    </row>
    <row r="5" spans="1:29" ht="12.75" x14ac:dyDescent="0.25">
      <c r="A5" s="4">
        <v>1</v>
      </c>
      <c r="B5" s="72" t="s">
        <v>35</v>
      </c>
      <c r="C5" s="73">
        <v>1260</v>
      </c>
      <c r="D5" s="74">
        <v>0.36220000000000002</v>
      </c>
      <c r="E5" s="75">
        <v>175.13</v>
      </c>
      <c r="F5" s="75">
        <v>182.4605019</v>
      </c>
      <c r="G5" s="75">
        <f>F5-E5</f>
        <v>7.3305019000000016</v>
      </c>
      <c r="H5" s="75">
        <v>239.375</v>
      </c>
      <c r="I5" s="75">
        <v>229.513454851875</v>
      </c>
      <c r="J5" s="75">
        <f>I5-H5</f>
        <v>-9.8615451481250034</v>
      </c>
      <c r="K5" s="75">
        <v>740.79990000000009</v>
      </c>
      <c r="L5" s="75">
        <v>764.71443226115969</v>
      </c>
      <c r="M5" s="75">
        <f>L5-K5</f>
        <v>23.914532261159593</v>
      </c>
      <c r="N5" s="75"/>
      <c r="O5" s="75">
        <v>0</v>
      </c>
      <c r="P5" s="75">
        <f>O5-N5</f>
        <v>0</v>
      </c>
      <c r="Q5" s="75"/>
      <c r="R5" s="75">
        <v>0</v>
      </c>
      <c r="S5" s="75">
        <f>R5-Q5</f>
        <v>0</v>
      </c>
      <c r="T5" s="75"/>
      <c r="U5" s="75">
        <v>0</v>
      </c>
      <c r="V5" s="75">
        <f>U5-T5</f>
        <v>0</v>
      </c>
      <c r="W5" s="75">
        <f>T5+Q5+N5+K5+H5</f>
        <v>980.17490000000009</v>
      </c>
      <c r="X5" s="75">
        <f>U5+R5+O5+L5+I5</f>
        <v>994.22788711303474</v>
      </c>
      <c r="Y5" s="75">
        <f>X5-W5</f>
        <v>14.052987113034646</v>
      </c>
      <c r="Z5" s="76">
        <f t="shared" ref="Z5:AA50" si="0">IFERROR(W5/E5,0)</f>
        <v>5.5968417746816659</v>
      </c>
      <c r="AA5" s="76">
        <f t="shared" si="0"/>
        <v>5.449003355575198</v>
      </c>
      <c r="AC5" s="8"/>
    </row>
    <row r="6" spans="1:29" ht="12.75" x14ac:dyDescent="0.25">
      <c r="A6" s="4">
        <f>A5+1</f>
        <v>2</v>
      </c>
      <c r="B6" s="72" t="s">
        <v>36</v>
      </c>
      <c r="C6" s="73">
        <v>500</v>
      </c>
      <c r="D6" s="74">
        <v>0.36220000000000002</v>
      </c>
      <c r="E6" s="75">
        <v>87.58</v>
      </c>
      <c r="F6" s="75">
        <v>66.114444149999997</v>
      </c>
      <c r="G6" s="75">
        <f t="shared" ref="G6:G75" si="1">F6-E6</f>
        <v>-21.465555850000001</v>
      </c>
      <c r="H6" s="75">
        <v>86.4</v>
      </c>
      <c r="I6" s="75">
        <v>82.901775000000001</v>
      </c>
      <c r="J6" s="75">
        <f t="shared" ref="J6:J75" si="2">I6-H6</f>
        <v>-3.498225000000005</v>
      </c>
      <c r="K6" s="75">
        <v>345.0652</v>
      </c>
      <c r="L6" s="75">
        <v>261.19360641204912</v>
      </c>
      <c r="M6" s="75">
        <f t="shared" ref="M6:M75" si="3">L6-K6</f>
        <v>-83.871593587950883</v>
      </c>
      <c r="N6" s="75"/>
      <c r="O6" s="75">
        <v>0</v>
      </c>
      <c r="P6" s="75">
        <f t="shared" ref="P6:P75" si="4">O6-N6</f>
        <v>0</v>
      </c>
      <c r="Q6" s="75"/>
      <c r="R6" s="75">
        <v>0</v>
      </c>
      <c r="S6" s="75">
        <f t="shared" ref="S6:S75" si="5">R6-Q6</f>
        <v>0</v>
      </c>
      <c r="T6" s="75"/>
      <c r="U6" s="75">
        <v>0</v>
      </c>
      <c r="V6" s="75">
        <f t="shared" ref="V6:V75" si="6">U6-T6</f>
        <v>0</v>
      </c>
      <c r="W6" s="75">
        <f t="shared" ref="W6:X75" si="7">T6+Q6+N6+K6+H6</f>
        <v>431.46519999999998</v>
      </c>
      <c r="X6" s="75">
        <f t="shared" si="7"/>
        <v>344.09538141204911</v>
      </c>
      <c r="Y6" s="75">
        <f t="shared" ref="Y6:Y75" si="8">X6-W6</f>
        <v>-87.369818587950874</v>
      </c>
      <c r="Z6" s="76">
        <f t="shared" si="0"/>
        <v>4.9265266042475453</v>
      </c>
      <c r="AA6" s="76">
        <f t="shared" si="0"/>
        <v>5.2045416978983878</v>
      </c>
      <c r="AC6" s="8"/>
    </row>
    <row r="7" spans="1:29" ht="12.75" x14ac:dyDescent="0.25">
      <c r="A7" s="4">
        <f t="shared" ref="A7:A67" si="9">A6+1</f>
        <v>3</v>
      </c>
      <c r="B7" s="72" t="s">
        <v>37</v>
      </c>
      <c r="C7" s="73">
        <v>800</v>
      </c>
      <c r="D7" s="74">
        <v>0.36220000000000002</v>
      </c>
      <c r="E7" s="75">
        <v>142.16999999999999</v>
      </c>
      <c r="F7" s="75">
        <v>151.59602960369998</v>
      </c>
      <c r="G7" s="75">
        <f t="shared" si="1"/>
        <v>9.4260296036999875</v>
      </c>
      <c r="H7" s="75">
        <v>324.79166666666663</v>
      </c>
      <c r="I7" s="75">
        <v>353.89703250000002</v>
      </c>
      <c r="J7" s="75">
        <f t="shared" si="2"/>
        <v>29.105365833333394</v>
      </c>
      <c r="K7" s="75">
        <v>474.84779999999995</v>
      </c>
      <c r="L7" s="75">
        <v>503.68463437358753</v>
      </c>
      <c r="M7" s="75">
        <f t="shared" si="3"/>
        <v>28.836834373587578</v>
      </c>
      <c r="N7" s="75"/>
      <c r="O7" s="75">
        <v>0</v>
      </c>
      <c r="P7" s="75">
        <f t="shared" si="4"/>
        <v>0</v>
      </c>
      <c r="Q7" s="75"/>
      <c r="R7" s="75">
        <v>0</v>
      </c>
      <c r="S7" s="75">
        <f t="shared" si="5"/>
        <v>0</v>
      </c>
      <c r="T7" s="75"/>
      <c r="U7" s="75">
        <v>0</v>
      </c>
      <c r="V7" s="75">
        <f t="shared" si="6"/>
        <v>0</v>
      </c>
      <c r="W7" s="75">
        <f t="shared" si="7"/>
        <v>799.63946666666652</v>
      </c>
      <c r="X7" s="75">
        <f t="shared" si="7"/>
        <v>857.58166687358755</v>
      </c>
      <c r="Y7" s="75">
        <f t="shared" si="8"/>
        <v>57.942200206921029</v>
      </c>
      <c r="Z7" s="76">
        <f t="shared" si="0"/>
        <v>5.6245302572038165</v>
      </c>
      <c r="AA7" s="76">
        <f t="shared" si="0"/>
        <v>5.6570193105681223</v>
      </c>
      <c r="AC7" s="8"/>
    </row>
    <row r="8" spans="1:29" ht="12.75" x14ac:dyDescent="0.25">
      <c r="A8" s="4">
        <f t="shared" si="9"/>
        <v>4</v>
      </c>
      <c r="B8" s="72" t="s">
        <v>38</v>
      </c>
      <c r="C8" s="73">
        <v>420</v>
      </c>
      <c r="D8" s="74">
        <v>0.36220000000000002</v>
      </c>
      <c r="E8" s="75">
        <v>42.18</v>
      </c>
      <c r="F8" s="75">
        <v>10.408216679999999</v>
      </c>
      <c r="G8" s="75">
        <f t="shared" si="1"/>
        <v>-31.771783320000001</v>
      </c>
      <c r="H8" s="75">
        <v>79.408333333333331</v>
      </c>
      <c r="I8" s="75">
        <v>54.994241396250004</v>
      </c>
      <c r="J8" s="75">
        <f t="shared" si="2"/>
        <v>-24.414091937083327</v>
      </c>
      <c r="K8" s="75">
        <v>185.59200000000001</v>
      </c>
      <c r="L8" s="75">
        <v>45.90840930724201</v>
      </c>
      <c r="M8" s="75">
        <f t="shared" si="3"/>
        <v>-139.683590692758</v>
      </c>
      <c r="N8" s="75"/>
      <c r="O8" s="75">
        <v>0</v>
      </c>
      <c r="P8" s="75">
        <f t="shared" si="4"/>
        <v>0</v>
      </c>
      <c r="Q8" s="75"/>
      <c r="R8" s="75">
        <v>0</v>
      </c>
      <c r="S8" s="75">
        <f t="shared" si="5"/>
        <v>0</v>
      </c>
      <c r="T8" s="75"/>
      <c r="U8" s="75">
        <v>0</v>
      </c>
      <c r="V8" s="75">
        <f t="shared" si="6"/>
        <v>0</v>
      </c>
      <c r="W8" s="75">
        <f t="shared" si="7"/>
        <v>265.00033333333334</v>
      </c>
      <c r="X8" s="75">
        <f t="shared" si="7"/>
        <v>100.90265070349201</v>
      </c>
      <c r="Y8" s="75">
        <f t="shared" si="8"/>
        <v>-164.09768262984133</v>
      </c>
      <c r="Z8" s="76">
        <f t="shared" si="0"/>
        <v>6.282606290501028</v>
      </c>
      <c r="AA8" s="76">
        <f t="shared" si="0"/>
        <v>9.6945186486540393</v>
      </c>
      <c r="AC8" s="8"/>
    </row>
    <row r="9" spans="1:29" ht="12.75" x14ac:dyDescent="0.25">
      <c r="A9" s="4">
        <f t="shared" si="9"/>
        <v>5</v>
      </c>
      <c r="B9" s="72" t="s">
        <v>39</v>
      </c>
      <c r="C9" s="73">
        <v>420</v>
      </c>
      <c r="D9" s="74">
        <v>0.36220000000000002</v>
      </c>
      <c r="E9" s="75">
        <v>40.619999999999997</v>
      </c>
      <c r="F9" s="75">
        <v>22.98825459</v>
      </c>
      <c r="G9" s="75">
        <f t="shared" si="1"/>
        <v>-17.631745409999997</v>
      </c>
      <c r="H9" s="75">
        <v>87.775000000000006</v>
      </c>
      <c r="I9" s="75">
        <v>79.001549999999995</v>
      </c>
      <c r="J9" s="75">
        <f t="shared" si="2"/>
        <v>-8.7734500000000111</v>
      </c>
      <c r="K9" s="75">
        <v>178.72800000000001</v>
      </c>
      <c r="L9" s="75">
        <v>101.39625580669647</v>
      </c>
      <c r="M9" s="75">
        <f t="shared" si="3"/>
        <v>-77.331744193303535</v>
      </c>
      <c r="N9" s="75"/>
      <c r="O9" s="75">
        <v>0</v>
      </c>
      <c r="P9" s="75">
        <f t="shared" si="4"/>
        <v>0</v>
      </c>
      <c r="Q9" s="75"/>
      <c r="R9" s="75">
        <v>0</v>
      </c>
      <c r="S9" s="75">
        <f t="shared" si="5"/>
        <v>0</v>
      </c>
      <c r="T9" s="75"/>
      <c r="U9" s="75">
        <v>0</v>
      </c>
      <c r="V9" s="75">
        <f t="shared" si="6"/>
        <v>0</v>
      </c>
      <c r="W9" s="75">
        <f t="shared" si="7"/>
        <v>266.50300000000004</v>
      </c>
      <c r="X9" s="75">
        <f t="shared" si="7"/>
        <v>180.39780580669645</v>
      </c>
      <c r="Y9" s="75">
        <f t="shared" si="8"/>
        <v>-86.105194193303589</v>
      </c>
      <c r="Z9" s="76">
        <f t="shared" si="0"/>
        <v>6.560881339241754</v>
      </c>
      <c r="AA9" s="76">
        <f t="shared" si="0"/>
        <v>7.8473902879590671</v>
      </c>
      <c r="AC9" s="8"/>
    </row>
    <row r="10" spans="1:29" ht="12.75" x14ac:dyDescent="0.25">
      <c r="A10" s="4">
        <f t="shared" si="9"/>
        <v>6</v>
      </c>
      <c r="B10" s="72" t="s">
        <v>40</v>
      </c>
      <c r="C10" s="73">
        <v>210</v>
      </c>
      <c r="D10" s="74">
        <v>0.36220000000000002</v>
      </c>
      <c r="E10" s="75">
        <v>25.53</v>
      </c>
      <c r="F10" s="75">
        <v>27.623023919999998</v>
      </c>
      <c r="G10" s="75">
        <f t="shared" si="1"/>
        <v>2.0930239199999967</v>
      </c>
      <c r="H10" s="75">
        <v>47.258333333333333</v>
      </c>
      <c r="I10" s="75">
        <v>48.78800249999999</v>
      </c>
      <c r="J10" s="75">
        <f t="shared" si="2"/>
        <v>1.5296691666666575</v>
      </c>
      <c r="K10" s="75">
        <v>112.33200000000001</v>
      </c>
      <c r="L10" s="75">
        <v>121.83922831467193</v>
      </c>
      <c r="M10" s="75">
        <f t="shared" si="3"/>
        <v>9.5072283146719201</v>
      </c>
      <c r="N10" s="75"/>
      <c r="O10" s="75">
        <v>0</v>
      </c>
      <c r="P10" s="75">
        <f t="shared" si="4"/>
        <v>0</v>
      </c>
      <c r="Q10" s="75"/>
      <c r="R10" s="75">
        <v>0</v>
      </c>
      <c r="S10" s="75">
        <f t="shared" si="5"/>
        <v>0</v>
      </c>
      <c r="T10" s="75"/>
      <c r="U10" s="75">
        <v>0</v>
      </c>
      <c r="V10" s="75">
        <f t="shared" si="6"/>
        <v>0</v>
      </c>
      <c r="W10" s="75">
        <f t="shared" si="7"/>
        <v>159.59033333333335</v>
      </c>
      <c r="X10" s="75">
        <f t="shared" si="7"/>
        <v>170.62723081467192</v>
      </c>
      <c r="Y10" s="75">
        <f t="shared" si="8"/>
        <v>11.036897481338571</v>
      </c>
      <c r="Z10" s="76">
        <f t="shared" si="0"/>
        <v>6.2510902206554384</v>
      </c>
      <c r="AA10" s="76">
        <f t="shared" si="0"/>
        <v>6.1769931962855109</v>
      </c>
      <c r="AC10" s="8"/>
    </row>
    <row r="11" spans="1:29" ht="12.75" x14ac:dyDescent="0.25">
      <c r="A11" s="4">
        <f t="shared" si="9"/>
        <v>7</v>
      </c>
      <c r="B11" s="72" t="s">
        <v>41</v>
      </c>
      <c r="C11" s="73">
        <v>600</v>
      </c>
      <c r="D11" s="74">
        <v>0.36220000000000002</v>
      </c>
      <c r="E11" s="75">
        <v>88.91</v>
      </c>
      <c r="F11" s="75">
        <v>87.4165347</v>
      </c>
      <c r="G11" s="75">
        <f t="shared" si="1"/>
        <v>-1.4934652999999969</v>
      </c>
      <c r="H11" s="75">
        <v>184.25833333333333</v>
      </c>
      <c r="I11" s="75">
        <v>217.41261750000001</v>
      </c>
      <c r="J11" s="75">
        <f t="shared" si="2"/>
        <v>33.154284166666685</v>
      </c>
      <c r="K11" s="75">
        <v>364.53099999999995</v>
      </c>
      <c r="L11" s="75">
        <v>359.67317647017194</v>
      </c>
      <c r="M11" s="75">
        <f t="shared" si="3"/>
        <v>-4.8578235298280106</v>
      </c>
      <c r="N11" s="75"/>
      <c r="O11" s="75">
        <v>0</v>
      </c>
      <c r="P11" s="75">
        <f t="shared" si="4"/>
        <v>0</v>
      </c>
      <c r="Q11" s="75"/>
      <c r="R11" s="75">
        <v>0</v>
      </c>
      <c r="S11" s="75">
        <f t="shared" si="5"/>
        <v>0</v>
      </c>
      <c r="T11" s="75"/>
      <c r="U11" s="75">
        <v>0</v>
      </c>
      <c r="V11" s="75">
        <f t="shared" si="6"/>
        <v>0</v>
      </c>
      <c r="W11" s="75">
        <f t="shared" si="7"/>
        <v>548.78933333333327</v>
      </c>
      <c r="X11" s="75">
        <f t="shared" si="7"/>
        <v>577.08579397017195</v>
      </c>
      <c r="Y11" s="75">
        <f t="shared" si="8"/>
        <v>28.296460636838674</v>
      </c>
      <c r="Z11" s="76">
        <f t="shared" si="0"/>
        <v>6.1724140516627299</v>
      </c>
      <c r="AA11" s="76">
        <f t="shared" si="0"/>
        <v>6.6015633764326278</v>
      </c>
      <c r="AC11" s="8"/>
    </row>
    <row r="12" spans="1:29" ht="12.75" x14ac:dyDescent="0.25">
      <c r="A12" s="77">
        <f t="shared" si="9"/>
        <v>8</v>
      </c>
      <c r="B12" s="78" t="s">
        <v>42</v>
      </c>
      <c r="C12" s="79">
        <f>SUM(C5:C11)</f>
        <v>4210</v>
      </c>
      <c r="D12" s="80">
        <v>0.36220000000000002</v>
      </c>
      <c r="E12" s="81">
        <f>SUM(E5:E11)</f>
        <v>602.12</v>
      </c>
      <c r="F12" s="81">
        <f t="shared" ref="F12:V12" si="10">SUM(F5:F11)</f>
        <v>548.60700554369998</v>
      </c>
      <c r="G12" s="81">
        <f t="shared" si="10"/>
        <v>-53.512994456300007</v>
      </c>
      <c r="H12" s="81">
        <f t="shared" si="10"/>
        <v>1049.2666666666664</v>
      </c>
      <c r="I12" s="81">
        <f t="shared" si="10"/>
        <v>1066.5086737481249</v>
      </c>
      <c r="J12" s="81">
        <f t="shared" si="10"/>
        <v>17.242007081458389</v>
      </c>
      <c r="K12" s="81">
        <f t="shared" si="10"/>
        <v>2401.8959000000004</v>
      </c>
      <c r="L12" s="81">
        <f t="shared" si="10"/>
        <v>2158.4097429455787</v>
      </c>
      <c r="M12" s="81">
        <f t="shared" si="10"/>
        <v>-243.48615705442134</v>
      </c>
      <c r="N12" s="81">
        <f t="shared" si="10"/>
        <v>0</v>
      </c>
      <c r="O12" s="81">
        <f t="shared" si="10"/>
        <v>0</v>
      </c>
      <c r="P12" s="81">
        <f t="shared" si="10"/>
        <v>0</v>
      </c>
      <c r="Q12" s="81">
        <f t="shared" si="10"/>
        <v>0</v>
      </c>
      <c r="R12" s="81">
        <f t="shared" si="10"/>
        <v>0</v>
      </c>
      <c r="S12" s="81">
        <f t="shared" si="10"/>
        <v>0</v>
      </c>
      <c r="T12" s="81">
        <f t="shared" si="10"/>
        <v>0</v>
      </c>
      <c r="U12" s="81">
        <f t="shared" si="10"/>
        <v>0</v>
      </c>
      <c r="V12" s="81">
        <f t="shared" si="10"/>
        <v>0</v>
      </c>
      <c r="W12" s="81">
        <f>SUM(W5:W11)</f>
        <v>3451.1625666666669</v>
      </c>
      <c r="X12" s="81">
        <f>SUM(X5:X11)</f>
        <v>3224.9184166937034</v>
      </c>
      <c r="Y12" s="81">
        <f>SUM(Y5:Y11)</f>
        <v>-226.24414997296284</v>
      </c>
      <c r="Z12" s="82">
        <f t="shared" si="0"/>
        <v>5.7316856551296533</v>
      </c>
      <c r="AA12" s="82">
        <f t="shared" si="0"/>
        <v>5.8783762950632212</v>
      </c>
      <c r="AC12" s="8"/>
    </row>
    <row r="13" spans="1:29" ht="12.75" x14ac:dyDescent="0.25">
      <c r="A13" s="4">
        <f t="shared" si="9"/>
        <v>9</v>
      </c>
      <c r="B13" s="9" t="s">
        <v>43</v>
      </c>
      <c r="C13" s="73">
        <v>770</v>
      </c>
      <c r="D13" s="74">
        <v>0.36220000000000002</v>
      </c>
      <c r="E13" s="75">
        <v>0</v>
      </c>
      <c r="F13" s="75">
        <v>53.275161509999997</v>
      </c>
      <c r="G13" s="75">
        <f t="shared" si="1"/>
        <v>53.275161509999997</v>
      </c>
      <c r="H13" s="75">
        <v>70.591666666666669</v>
      </c>
      <c r="I13" s="75">
        <v>63.866917499999992</v>
      </c>
      <c r="J13" s="75">
        <f t="shared" si="2"/>
        <v>-6.7247491666666761</v>
      </c>
      <c r="K13" s="75">
        <v>0</v>
      </c>
      <c r="L13" s="75">
        <v>0</v>
      </c>
      <c r="M13" s="75">
        <f t="shared" si="3"/>
        <v>0</v>
      </c>
      <c r="N13" s="75"/>
      <c r="O13" s="75">
        <v>0</v>
      </c>
      <c r="P13" s="75">
        <f t="shared" si="4"/>
        <v>0</v>
      </c>
      <c r="Q13" s="75"/>
      <c r="R13" s="75">
        <v>0</v>
      </c>
      <c r="S13" s="75">
        <f t="shared" si="5"/>
        <v>0</v>
      </c>
      <c r="T13" s="75"/>
      <c r="U13" s="75">
        <v>0</v>
      </c>
      <c r="V13" s="75">
        <f t="shared" si="6"/>
        <v>0</v>
      </c>
      <c r="W13" s="75">
        <f t="shared" si="7"/>
        <v>70.591666666666669</v>
      </c>
      <c r="X13" s="75">
        <f t="shared" si="7"/>
        <v>63.866917499999992</v>
      </c>
      <c r="Y13" s="75">
        <f t="shared" si="8"/>
        <v>-6.7247491666666761</v>
      </c>
      <c r="Z13" s="76">
        <f t="shared" si="0"/>
        <v>0</v>
      </c>
      <c r="AA13" s="76">
        <f t="shared" si="0"/>
        <v>1.1988122736711342</v>
      </c>
      <c r="AC13" s="8"/>
    </row>
    <row r="14" spans="1:29" ht="12.75" x14ac:dyDescent="0.25">
      <c r="A14" s="4">
        <f t="shared" si="9"/>
        <v>10</v>
      </c>
      <c r="B14" s="9" t="s">
        <v>44</v>
      </c>
      <c r="C14" s="73">
        <v>90</v>
      </c>
      <c r="D14" s="74">
        <v>0.36220000000000002</v>
      </c>
      <c r="E14" s="75">
        <v>0</v>
      </c>
      <c r="F14" s="75">
        <v>3.5914171491000002</v>
      </c>
      <c r="G14" s="75">
        <f t="shared" si="1"/>
        <v>3.5914171491000002</v>
      </c>
      <c r="H14" s="75">
        <v>8.3000000000000007</v>
      </c>
      <c r="I14" s="75">
        <v>7.4984024999999992</v>
      </c>
      <c r="J14" s="75">
        <f t="shared" si="2"/>
        <v>-0.80159750000000152</v>
      </c>
      <c r="K14" s="75">
        <v>0</v>
      </c>
      <c r="L14" s="75">
        <v>0</v>
      </c>
      <c r="M14" s="75">
        <f t="shared" si="3"/>
        <v>0</v>
      </c>
      <c r="N14" s="75"/>
      <c r="O14" s="75">
        <v>0</v>
      </c>
      <c r="P14" s="75">
        <f t="shared" si="4"/>
        <v>0</v>
      </c>
      <c r="Q14" s="75"/>
      <c r="R14" s="75">
        <v>0</v>
      </c>
      <c r="S14" s="75">
        <f t="shared" si="5"/>
        <v>0</v>
      </c>
      <c r="T14" s="75"/>
      <c r="U14" s="75">
        <v>0</v>
      </c>
      <c r="V14" s="75">
        <f t="shared" si="6"/>
        <v>0</v>
      </c>
      <c r="W14" s="75">
        <f t="shared" si="7"/>
        <v>8.3000000000000007</v>
      </c>
      <c r="X14" s="75">
        <f t="shared" si="7"/>
        <v>7.4984024999999992</v>
      </c>
      <c r="Y14" s="75">
        <f t="shared" si="8"/>
        <v>-0.80159750000000152</v>
      </c>
      <c r="Z14" s="76">
        <f t="shared" si="0"/>
        <v>0</v>
      </c>
      <c r="AA14" s="76">
        <f t="shared" si="0"/>
        <v>2.0878673205308607</v>
      </c>
      <c r="AC14" s="8"/>
    </row>
    <row r="15" spans="1:29" ht="12.75" x14ac:dyDescent="0.25">
      <c r="A15" s="4">
        <f t="shared" si="9"/>
        <v>11</v>
      </c>
      <c r="B15" s="9" t="s">
        <v>45</v>
      </c>
      <c r="C15" s="73">
        <v>50</v>
      </c>
      <c r="D15" s="74">
        <v>0.36220000000000002</v>
      </c>
      <c r="E15" s="75">
        <v>0.37</v>
      </c>
      <c r="F15" s="75">
        <v>-2.1536279999999998E-2</v>
      </c>
      <c r="G15" s="75">
        <f t="shared" si="1"/>
        <v>-0.39153628000000001</v>
      </c>
      <c r="H15" s="75">
        <v>16.233333333333334</v>
      </c>
      <c r="I15" s="75">
        <v>14.6595675</v>
      </c>
      <c r="J15" s="75">
        <f t="shared" si="2"/>
        <v>-1.5737658333333346</v>
      </c>
      <c r="K15" s="75">
        <v>0</v>
      </c>
      <c r="L15" s="75">
        <v>0</v>
      </c>
      <c r="M15" s="75">
        <f t="shared" si="3"/>
        <v>0</v>
      </c>
      <c r="N15" s="75"/>
      <c r="O15" s="75">
        <v>0</v>
      </c>
      <c r="P15" s="75">
        <f t="shared" si="4"/>
        <v>0</v>
      </c>
      <c r="Q15" s="75"/>
      <c r="R15" s="75">
        <v>0</v>
      </c>
      <c r="S15" s="75">
        <f t="shared" si="5"/>
        <v>0</v>
      </c>
      <c r="T15" s="75"/>
      <c r="U15" s="75">
        <v>0</v>
      </c>
      <c r="V15" s="75">
        <f t="shared" si="6"/>
        <v>0</v>
      </c>
      <c r="W15" s="75">
        <f t="shared" si="7"/>
        <v>16.233333333333334</v>
      </c>
      <c r="X15" s="75">
        <f t="shared" si="7"/>
        <v>14.6595675</v>
      </c>
      <c r="Y15" s="75">
        <f t="shared" si="8"/>
        <v>-1.5737658333333346</v>
      </c>
      <c r="Z15" s="76">
        <f t="shared" si="0"/>
        <v>43.873873873873876</v>
      </c>
      <c r="AA15" s="76">
        <f t="shared" si="0"/>
        <v>-680.69172113289767</v>
      </c>
      <c r="AC15" s="8"/>
    </row>
    <row r="16" spans="1:29" ht="12.75" x14ac:dyDescent="0.25">
      <c r="A16" s="4">
        <f t="shared" si="9"/>
        <v>12</v>
      </c>
      <c r="B16" s="9" t="s">
        <v>46</v>
      </c>
      <c r="C16" s="100">
        <v>725</v>
      </c>
      <c r="D16" s="74">
        <v>0.36220000000000002</v>
      </c>
      <c r="E16" s="75">
        <v>11.95</v>
      </c>
      <c r="F16" s="75">
        <v>20.521103396400001</v>
      </c>
      <c r="G16" s="75">
        <f t="shared" si="1"/>
        <v>8.5711033964000016</v>
      </c>
      <c r="H16" s="75">
        <v>27.856408333333334</v>
      </c>
      <c r="I16" s="75">
        <v>25.180507862068961</v>
      </c>
      <c r="J16" s="75">
        <f t="shared" si="2"/>
        <v>-2.6759004712643737</v>
      </c>
      <c r="K16" s="75">
        <v>0</v>
      </c>
      <c r="L16" s="75">
        <v>0</v>
      </c>
      <c r="M16" s="75">
        <f t="shared" si="3"/>
        <v>0</v>
      </c>
      <c r="N16" s="75"/>
      <c r="O16" s="75">
        <v>0</v>
      </c>
      <c r="P16" s="75">
        <f t="shared" si="4"/>
        <v>0</v>
      </c>
      <c r="Q16" s="75"/>
      <c r="R16" s="75">
        <v>0</v>
      </c>
      <c r="S16" s="75">
        <f t="shared" si="5"/>
        <v>0</v>
      </c>
      <c r="T16" s="75"/>
      <c r="U16" s="75">
        <v>0</v>
      </c>
      <c r="V16" s="75">
        <f t="shared" si="6"/>
        <v>0</v>
      </c>
      <c r="W16" s="75">
        <f t="shared" si="7"/>
        <v>27.856408333333334</v>
      </c>
      <c r="X16" s="75">
        <f t="shared" si="7"/>
        <v>25.180507862068961</v>
      </c>
      <c r="Y16" s="75">
        <f t="shared" si="8"/>
        <v>-2.6759004712643737</v>
      </c>
      <c r="Z16" s="76">
        <f t="shared" si="0"/>
        <v>2.3310801952580196</v>
      </c>
      <c r="AA16" s="76">
        <f t="shared" si="0"/>
        <v>1.2270542853210493</v>
      </c>
      <c r="AC16" s="8"/>
    </row>
    <row r="17" spans="1:29" ht="12.75" x14ac:dyDescent="0.25">
      <c r="A17" s="4">
        <f t="shared" si="9"/>
        <v>13</v>
      </c>
      <c r="B17" s="9" t="s">
        <v>47</v>
      </c>
      <c r="C17" s="100"/>
      <c r="D17" s="74">
        <v>0.36220000000000002</v>
      </c>
      <c r="E17" s="75">
        <v>39.21</v>
      </c>
      <c r="F17" s="75">
        <v>35.819893258199997</v>
      </c>
      <c r="G17" s="75">
        <f t="shared" si="1"/>
        <v>-3.3901067418000039</v>
      </c>
      <c r="H17" s="75">
        <v>53.398462500000001</v>
      </c>
      <c r="I17" s="75">
        <v>48.262640068965517</v>
      </c>
      <c r="J17" s="75">
        <f t="shared" si="2"/>
        <v>-5.1358224310344838</v>
      </c>
      <c r="K17" s="75">
        <v>0</v>
      </c>
      <c r="L17" s="75">
        <v>0</v>
      </c>
      <c r="M17" s="75">
        <f t="shared" si="3"/>
        <v>0</v>
      </c>
      <c r="N17" s="75"/>
      <c r="O17" s="75">
        <v>0</v>
      </c>
      <c r="P17" s="75">
        <f t="shared" si="4"/>
        <v>0</v>
      </c>
      <c r="Q17" s="75"/>
      <c r="R17" s="75">
        <v>0</v>
      </c>
      <c r="S17" s="75">
        <f t="shared" si="5"/>
        <v>0</v>
      </c>
      <c r="T17" s="75"/>
      <c r="U17" s="75">
        <v>0</v>
      </c>
      <c r="V17" s="75">
        <f t="shared" si="6"/>
        <v>0</v>
      </c>
      <c r="W17" s="75">
        <f t="shared" si="7"/>
        <v>53.398462500000001</v>
      </c>
      <c r="X17" s="75">
        <f t="shared" si="7"/>
        <v>48.262640068965517</v>
      </c>
      <c r="Y17" s="75">
        <f t="shared" si="8"/>
        <v>-5.1358224310344838</v>
      </c>
      <c r="Z17" s="76">
        <f t="shared" si="0"/>
        <v>1.3618582631981637</v>
      </c>
      <c r="AA17" s="76">
        <f t="shared" si="0"/>
        <v>1.3473697344957076</v>
      </c>
      <c r="AC17" s="8"/>
    </row>
    <row r="18" spans="1:29" ht="12.75" x14ac:dyDescent="0.25">
      <c r="A18" s="4">
        <f t="shared" si="9"/>
        <v>14</v>
      </c>
      <c r="B18" s="9" t="s">
        <v>48</v>
      </c>
      <c r="C18" s="100"/>
      <c r="D18" s="74">
        <v>0.36220000000000002</v>
      </c>
      <c r="E18" s="75">
        <v>3.27</v>
      </c>
      <c r="F18" s="75">
        <v>-3.9632737499999994E-2</v>
      </c>
      <c r="G18" s="75">
        <f t="shared" si="1"/>
        <v>-3.3096327374999999</v>
      </c>
      <c r="H18" s="75">
        <v>2.9034624999999998</v>
      </c>
      <c r="I18" s="75">
        <v>0</v>
      </c>
      <c r="J18" s="75">
        <f t="shared" si="2"/>
        <v>-2.9034624999999998</v>
      </c>
      <c r="K18" s="75">
        <v>0</v>
      </c>
      <c r="L18" s="75">
        <v>0</v>
      </c>
      <c r="M18" s="75">
        <f t="shared" si="3"/>
        <v>0</v>
      </c>
      <c r="N18" s="75"/>
      <c r="O18" s="75">
        <v>0</v>
      </c>
      <c r="P18" s="75">
        <f t="shared" si="4"/>
        <v>0</v>
      </c>
      <c r="Q18" s="75"/>
      <c r="R18" s="75">
        <v>0</v>
      </c>
      <c r="S18" s="75">
        <f t="shared" si="5"/>
        <v>0</v>
      </c>
      <c r="T18" s="75"/>
      <c r="U18" s="75">
        <v>0</v>
      </c>
      <c r="V18" s="75">
        <f t="shared" si="6"/>
        <v>0</v>
      </c>
      <c r="W18" s="75">
        <f t="shared" si="7"/>
        <v>2.9034624999999998</v>
      </c>
      <c r="X18" s="75">
        <f t="shared" si="7"/>
        <v>0</v>
      </c>
      <c r="Y18" s="75">
        <f t="shared" si="8"/>
        <v>-2.9034624999999998</v>
      </c>
      <c r="Z18" s="76">
        <f t="shared" si="0"/>
        <v>0.88790902140672778</v>
      </c>
      <c r="AA18" s="76">
        <f t="shared" si="0"/>
        <v>0</v>
      </c>
      <c r="AC18" s="8"/>
    </row>
    <row r="19" spans="1:29" ht="12.75" x14ac:dyDescent="0.25">
      <c r="A19" s="4">
        <f t="shared" si="9"/>
        <v>15</v>
      </c>
      <c r="B19" s="9" t="s">
        <v>49</v>
      </c>
      <c r="C19" s="73">
        <v>20</v>
      </c>
      <c r="D19" s="74">
        <v>0.36220000000000002</v>
      </c>
      <c r="E19" s="75">
        <v>0.1</v>
      </c>
      <c r="F19" s="75">
        <v>-8.691226199999999E-3</v>
      </c>
      <c r="G19" s="75">
        <f t="shared" si="1"/>
        <v>-0.1086912262</v>
      </c>
      <c r="H19" s="75">
        <v>4.5750000000000002</v>
      </c>
      <c r="I19" s="75">
        <v>4.1436225000000002</v>
      </c>
      <c r="J19" s="75">
        <f t="shared" si="2"/>
        <v>-0.43137749999999997</v>
      </c>
      <c r="K19" s="75">
        <v>0</v>
      </c>
      <c r="L19" s="75">
        <v>0</v>
      </c>
      <c r="M19" s="75">
        <f t="shared" si="3"/>
        <v>0</v>
      </c>
      <c r="N19" s="75"/>
      <c r="O19" s="75">
        <v>0</v>
      </c>
      <c r="P19" s="75">
        <f t="shared" si="4"/>
        <v>0</v>
      </c>
      <c r="Q19" s="75"/>
      <c r="R19" s="75">
        <v>0</v>
      </c>
      <c r="S19" s="75">
        <f t="shared" si="5"/>
        <v>0</v>
      </c>
      <c r="T19" s="75"/>
      <c r="U19" s="75">
        <v>0</v>
      </c>
      <c r="V19" s="75">
        <f t="shared" si="6"/>
        <v>0</v>
      </c>
      <c r="W19" s="75">
        <f t="shared" si="7"/>
        <v>4.5750000000000002</v>
      </c>
      <c r="X19" s="75">
        <f t="shared" si="7"/>
        <v>4.1436225000000002</v>
      </c>
      <c r="Y19" s="75">
        <f t="shared" si="8"/>
        <v>-0.43137749999999997</v>
      </c>
      <c r="Z19" s="76">
        <f t="shared" si="0"/>
        <v>45.75</v>
      </c>
      <c r="AA19" s="76">
        <f t="shared" si="0"/>
        <v>-476.75925176127629</v>
      </c>
      <c r="AC19" s="8"/>
    </row>
    <row r="20" spans="1:29" ht="12.75" x14ac:dyDescent="0.25">
      <c r="A20" s="4">
        <f t="shared" si="9"/>
        <v>16</v>
      </c>
      <c r="B20" s="9" t="s">
        <v>50</v>
      </c>
      <c r="C20" s="73">
        <v>1</v>
      </c>
      <c r="D20" s="74">
        <v>0.36220000000000002</v>
      </c>
      <c r="E20" s="75">
        <v>0.06</v>
      </c>
      <c r="F20" s="75">
        <v>0.12397085099999999</v>
      </c>
      <c r="G20" s="75">
        <f t="shared" si="1"/>
        <v>6.3970850999999995E-2</v>
      </c>
      <c r="H20" s="75">
        <v>0.81666666666666665</v>
      </c>
      <c r="I20" s="75">
        <v>0.73019250000000013</v>
      </c>
      <c r="J20" s="75">
        <f t="shared" si="2"/>
        <v>-8.6474166666666519E-2</v>
      </c>
      <c r="K20" s="75">
        <v>0</v>
      </c>
      <c r="L20" s="75">
        <v>0</v>
      </c>
      <c r="M20" s="75">
        <f t="shared" si="3"/>
        <v>0</v>
      </c>
      <c r="N20" s="75"/>
      <c r="O20" s="75">
        <v>0</v>
      </c>
      <c r="P20" s="75">
        <f t="shared" si="4"/>
        <v>0</v>
      </c>
      <c r="Q20" s="75"/>
      <c r="R20" s="75">
        <v>0</v>
      </c>
      <c r="S20" s="75">
        <f t="shared" si="5"/>
        <v>0</v>
      </c>
      <c r="T20" s="75"/>
      <c r="U20" s="75">
        <v>0</v>
      </c>
      <c r="V20" s="75">
        <f t="shared" si="6"/>
        <v>0</v>
      </c>
      <c r="W20" s="75">
        <f t="shared" si="7"/>
        <v>0.81666666666666665</v>
      </c>
      <c r="X20" s="75">
        <f t="shared" si="7"/>
        <v>0.73019250000000013</v>
      </c>
      <c r="Y20" s="75">
        <f t="shared" si="8"/>
        <v>-8.6474166666666519E-2</v>
      </c>
      <c r="Z20" s="76">
        <f t="shared" si="0"/>
        <v>13.611111111111111</v>
      </c>
      <c r="AA20" s="76">
        <f t="shared" si="0"/>
        <v>5.8900337789889026</v>
      </c>
      <c r="AC20" s="8"/>
    </row>
    <row r="21" spans="1:29" ht="12.75" x14ac:dyDescent="0.25">
      <c r="A21" s="4">
        <f t="shared" si="9"/>
        <v>17</v>
      </c>
      <c r="B21" s="72" t="s">
        <v>51</v>
      </c>
      <c r="C21" s="100">
        <v>117.6</v>
      </c>
      <c r="D21" s="74">
        <v>0.36220000000000002</v>
      </c>
      <c r="E21" s="75">
        <v>10.45</v>
      </c>
      <c r="F21" s="75">
        <v>13.163734439999999</v>
      </c>
      <c r="G21" s="75">
        <f t="shared" si="1"/>
        <v>2.7137344399999996</v>
      </c>
      <c r="H21" s="75">
        <v>12.342687074829934</v>
      </c>
      <c r="I21" s="75">
        <v>11.144995821569387</v>
      </c>
      <c r="J21" s="75">
        <f t="shared" si="2"/>
        <v>-1.1976912532605475</v>
      </c>
      <c r="K21" s="75">
        <v>0</v>
      </c>
      <c r="L21" s="75">
        <v>0</v>
      </c>
      <c r="M21" s="75">
        <f t="shared" si="3"/>
        <v>0</v>
      </c>
      <c r="N21" s="75"/>
      <c r="O21" s="75">
        <v>0</v>
      </c>
      <c r="P21" s="75">
        <f t="shared" si="4"/>
        <v>0</v>
      </c>
      <c r="Q21" s="75"/>
      <c r="R21" s="75">
        <v>0</v>
      </c>
      <c r="S21" s="75">
        <f t="shared" si="5"/>
        <v>0</v>
      </c>
      <c r="T21" s="75"/>
      <c r="U21" s="75">
        <v>0</v>
      </c>
      <c r="V21" s="75">
        <f t="shared" si="6"/>
        <v>0</v>
      </c>
      <c r="W21" s="75">
        <f t="shared" si="7"/>
        <v>12.342687074829934</v>
      </c>
      <c r="X21" s="75">
        <f t="shared" si="7"/>
        <v>11.144995821569387</v>
      </c>
      <c r="Y21" s="75">
        <f t="shared" si="8"/>
        <v>-1.1976912532605475</v>
      </c>
      <c r="Z21" s="76">
        <f t="shared" si="0"/>
        <v>1.1811183803665009</v>
      </c>
      <c r="AA21" s="76">
        <f t="shared" si="0"/>
        <v>0.84664392709895686</v>
      </c>
      <c r="AC21" s="8"/>
    </row>
    <row r="22" spans="1:29" ht="25.5" x14ac:dyDescent="0.25">
      <c r="A22" s="4">
        <f t="shared" si="9"/>
        <v>18</v>
      </c>
      <c r="B22" s="72" t="s">
        <v>52</v>
      </c>
      <c r="C22" s="100"/>
      <c r="D22" s="74">
        <v>0.36220000000000002</v>
      </c>
      <c r="E22" s="75">
        <v>3.92</v>
      </c>
      <c r="F22" s="75">
        <v>0.56029517999999989</v>
      </c>
      <c r="G22" s="75">
        <f t="shared" si="1"/>
        <v>-3.3597048200000001</v>
      </c>
      <c r="H22" s="75">
        <v>11.848979591836738</v>
      </c>
      <c r="I22" s="75">
        <v>10.699196326530611</v>
      </c>
      <c r="J22" s="75">
        <f t="shared" si="2"/>
        <v>-1.1497832653061266</v>
      </c>
      <c r="K22" s="75">
        <v>0</v>
      </c>
      <c r="L22" s="75">
        <v>0</v>
      </c>
      <c r="M22" s="75">
        <f t="shared" si="3"/>
        <v>0</v>
      </c>
      <c r="N22" s="75"/>
      <c r="O22" s="75">
        <v>0</v>
      </c>
      <c r="P22" s="75">
        <f t="shared" si="4"/>
        <v>0</v>
      </c>
      <c r="Q22" s="75"/>
      <c r="R22" s="75">
        <v>0</v>
      </c>
      <c r="S22" s="75">
        <f t="shared" si="5"/>
        <v>0</v>
      </c>
      <c r="T22" s="75"/>
      <c r="U22" s="75">
        <v>0</v>
      </c>
      <c r="V22" s="75">
        <f t="shared" si="6"/>
        <v>0</v>
      </c>
      <c r="W22" s="75">
        <f t="shared" si="7"/>
        <v>11.848979591836738</v>
      </c>
      <c r="X22" s="75">
        <f t="shared" si="7"/>
        <v>10.699196326530611</v>
      </c>
      <c r="Y22" s="75">
        <f t="shared" si="8"/>
        <v>-1.1497832653061266</v>
      </c>
      <c r="Z22" s="76">
        <f t="shared" si="0"/>
        <v>3.0226988754685555</v>
      </c>
      <c r="AA22" s="76">
        <f t="shared" si="0"/>
        <v>19.095642276506133</v>
      </c>
      <c r="AC22" s="8"/>
    </row>
    <row r="23" spans="1:29" ht="25.5" x14ac:dyDescent="0.25">
      <c r="A23" s="77">
        <f t="shared" si="9"/>
        <v>19</v>
      </c>
      <c r="B23" s="78" t="s">
        <v>53</v>
      </c>
      <c r="C23" s="79">
        <f>SUM(C13:C22)</f>
        <v>1773.6</v>
      </c>
      <c r="D23" s="80">
        <v>0.36220000000000002</v>
      </c>
      <c r="E23" s="81">
        <f>SUM(E13:E22)</f>
        <v>69.330000000000013</v>
      </c>
      <c r="F23" s="81">
        <f t="shared" ref="F23:Y23" si="11">SUM(F13:F22)</f>
        <v>126.98571554099999</v>
      </c>
      <c r="G23" s="81">
        <f t="shared" si="11"/>
        <v>57.655715540999999</v>
      </c>
      <c r="H23" s="81">
        <f t="shared" si="11"/>
        <v>208.86666666666667</v>
      </c>
      <c r="I23" s="81">
        <f t="shared" si="11"/>
        <v>186.18604257913444</v>
      </c>
      <c r="J23" s="81">
        <f t="shared" si="11"/>
        <v>-22.680624087532209</v>
      </c>
      <c r="K23" s="81">
        <f t="shared" si="11"/>
        <v>0</v>
      </c>
      <c r="L23" s="81">
        <f t="shared" si="11"/>
        <v>0</v>
      </c>
      <c r="M23" s="81">
        <f t="shared" si="11"/>
        <v>0</v>
      </c>
      <c r="N23" s="81">
        <f t="shared" si="11"/>
        <v>0</v>
      </c>
      <c r="O23" s="81">
        <f t="shared" si="11"/>
        <v>0</v>
      </c>
      <c r="P23" s="81">
        <f t="shared" si="11"/>
        <v>0</v>
      </c>
      <c r="Q23" s="81">
        <f t="shared" si="11"/>
        <v>0</v>
      </c>
      <c r="R23" s="81">
        <f t="shared" si="11"/>
        <v>0</v>
      </c>
      <c r="S23" s="81">
        <f t="shared" si="11"/>
        <v>0</v>
      </c>
      <c r="T23" s="81">
        <f t="shared" si="11"/>
        <v>0</v>
      </c>
      <c r="U23" s="81">
        <f t="shared" si="11"/>
        <v>0</v>
      </c>
      <c r="V23" s="81">
        <f t="shared" si="11"/>
        <v>0</v>
      </c>
      <c r="W23" s="81">
        <f t="shared" si="11"/>
        <v>208.86666666666667</v>
      </c>
      <c r="X23" s="81">
        <f t="shared" si="11"/>
        <v>186.18604257913444</v>
      </c>
      <c r="Y23" s="81">
        <f t="shared" si="11"/>
        <v>-22.680624087532209</v>
      </c>
      <c r="Z23" s="82">
        <f t="shared" si="0"/>
        <v>3.0126448386941678</v>
      </c>
      <c r="AA23" s="82">
        <f t="shared" si="0"/>
        <v>1.4661967433574872</v>
      </c>
      <c r="AC23" s="8"/>
    </row>
    <row r="24" spans="1:29" ht="25.5" x14ac:dyDescent="0.25">
      <c r="A24" s="4">
        <f t="shared" si="9"/>
        <v>20</v>
      </c>
      <c r="B24" s="9" t="s">
        <v>54</v>
      </c>
      <c r="C24" s="73">
        <v>2100</v>
      </c>
      <c r="D24" s="74">
        <v>0.36220000000000002</v>
      </c>
      <c r="E24" s="75">
        <v>55.8</v>
      </c>
      <c r="F24" s="75">
        <v>37.95245019</v>
      </c>
      <c r="G24" s="75">
        <f t="shared" si="1"/>
        <v>-17.847549809999997</v>
      </c>
      <c r="H24" s="75">
        <v>48.7</v>
      </c>
      <c r="I24" s="75">
        <v>57.588398754300002</v>
      </c>
      <c r="J24" s="75">
        <f t="shared" si="2"/>
        <v>8.8883987542999989</v>
      </c>
      <c r="K24" s="75">
        <v>222.642</v>
      </c>
      <c r="L24" s="75">
        <v>131.71307609519999</v>
      </c>
      <c r="M24" s="75">
        <f t="shared" si="3"/>
        <v>-90.928923904800001</v>
      </c>
      <c r="N24" s="75"/>
      <c r="O24" s="75">
        <v>0</v>
      </c>
      <c r="P24" s="75">
        <f t="shared" si="4"/>
        <v>0</v>
      </c>
      <c r="Q24" s="75"/>
      <c r="R24" s="75">
        <v>0</v>
      </c>
      <c r="S24" s="75">
        <f t="shared" si="5"/>
        <v>0</v>
      </c>
      <c r="T24" s="75"/>
      <c r="U24" s="75">
        <v>0</v>
      </c>
      <c r="V24" s="75">
        <f t="shared" si="6"/>
        <v>0</v>
      </c>
      <c r="W24" s="75">
        <f t="shared" si="7"/>
        <v>271.34199999999998</v>
      </c>
      <c r="X24" s="75">
        <f t="shared" si="7"/>
        <v>189.30147484949998</v>
      </c>
      <c r="Y24" s="75">
        <f t="shared" si="8"/>
        <v>-82.040525150500002</v>
      </c>
      <c r="Z24" s="76">
        <f t="shared" si="0"/>
        <v>4.8627598566308246</v>
      </c>
      <c r="AA24" s="76">
        <f t="shared" si="0"/>
        <v>4.9878591211320149</v>
      </c>
      <c r="AC24" s="8"/>
    </row>
    <row r="25" spans="1:29" ht="15" customHeight="1" x14ac:dyDescent="0.25">
      <c r="A25" s="4">
        <f t="shared" si="9"/>
        <v>21</v>
      </c>
      <c r="B25" s="72" t="s">
        <v>55</v>
      </c>
      <c r="C25" s="73">
        <v>1000</v>
      </c>
      <c r="D25" s="74">
        <v>0.36220000000000002</v>
      </c>
      <c r="E25" s="75">
        <v>98.68</v>
      </c>
      <c r="F25" s="75">
        <v>70.102615880699986</v>
      </c>
      <c r="G25" s="75">
        <f t="shared" si="1"/>
        <v>-28.577384119300021</v>
      </c>
      <c r="H25" s="75">
        <v>96.74166666666666</v>
      </c>
      <c r="I25" s="75">
        <v>108.64991360789999</v>
      </c>
      <c r="J25" s="75">
        <f t="shared" si="2"/>
        <v>11.90824694123333</v>
      </c>
      <c r="K25" s="75">
        <v>359.19520000000006</v>
      </c>
      <c r="L25" s="75">
        <v>245.97619516529997</v>
      </c>
      <c r="M25" s="75">
        <f t="shared" si="3"/>
        <v>-113.21900483470009</v>
      </c>
      <c r="N25" s="75"/>
      <c r="O25" s="75">
        <v>0</v>
      </c>
      <c r="P25" s="75">
        <f t="shared" si="4"/>
        <v>0</v>
      </c>
      <c r="Q25" s="75"/>
      <c r="R25" s="75">
        <v>0</v>
      </c>
      <c r="S25" s="75">
        <f t="shared" si="5"/>
        <v>0</v>
      </c>
      <c r="T25" s="75"/>
      <c r="U25" s="75">
        <v>0</v>
      </c>
      <c r="V25" s="75">
        <f t="shared" si="6"/>
        <v>0</v>
      </c>
      <c r="W25" s="75">
        <f t="shared" si="7"/>
        <v>455.93686666666673</v>
      </c>
      <c r="X25" s="75">
        <f t="shared" si="7"/>
        <v>354.62610877319997</v>
      </c>
      <c r="Y25" s="75">
        <f t="shared" si="8"/>
        <v>-101.31075789346676</v>
      </c>
      <c r="Z25" s="76">
        <f t="shared" si="0"/>
        <v>4.6203573841372787</v>
      </c>
      <c r="AA25" s="76">
        <f t="shared" si="0"/>
        <v>5.0586715533796847</v>
      </c>
      <c r="AC25" s="8"/>
    </row>
    <row r="26" spans="1:29" ht="15" customHeight="1" x14ac:dyDescent="0.25">
      <c r="A26" s="4">
        <f t="shared" si="9"/>
        <v>22</v>
      </c>
      <c r="B26" s="72" t="s">
        <v>56</v>
      </c>
      <c r="C26" s="73">
        <v>1000</v>
      </c>
      <c r="D26" s="74">
        <v>0.36220000000000002</v>
      </c>
      <c r="E26" s="75">
        <v>46.18</v>
      </c>
      <c r="F26" s="75">
        <v>39.740990033699994</v>
      </c>
      <c r="G26" s="75">
        <f t="shared" si="1"/>
        <v>-6.4390099663000058</v>
      </c>
      <c r="H26" s="75">
        <v>63.708333333333336</v>
      </c>
      <c r="I26" s="75">
        <v>72.888876680400003</v>
      </c>
      <c r="J26" s="75">
        <f t="shared" si="2"/>
        <v>9.1805433470666671</v>
      </c>
      <c r="K26" s="75">
        <v>168.09520000000001</v>
      </c>
      <c r="L26" s="75">
        <v>137.2698209619</v>
      </c>
      <c r="M26" s="75">
        <f t="shared" si="3"/>
        <v>-30.82537903810001</v>
      </c>
      <c r="N26" s="75"/>
      <c r="O26" s="75">
        <v>0</v>
      </c>
      <c r="P26" s="75">
        <f t="shared" si="4"/>
        <v>0</v>
      </c>
      <c r="Q26" s="75"/>
      <c r="R26" s="75">
        <v>0</v>
      </c>
      <c r="S26" s="75">
        <f t="shared" si="5"/>
        <v>0</v>
      </c>
      <c r="T26" s="75"/>
      <c r="U26" s="75">
        <v>0</v>
      </c>
      <c r="V26" s="75">
        <f t="shared" si="6"/>
        <v>0</v>
      </c>
      <c r="W26" s="75">
        <f t="shared" si="7"/>
        <v>231.80353333333335</v>
      </c>
      <c r="X26" s="75">
        <f t="shared" si="7"/>
        <v>210.15869764230001</v>
      </c>
      <c r="Y26" s="75">
        <f t="shared" si="8"/>
        <v>-21.644835691033336</v>
      </c>
      <c r="Z26" s="76">
        <f t="shared" si="0"/>
        <v>5.0195654684567641</v>
      </c>
      <c r="AA26" s="76">
        <f t="shared" si="0"/>
        <v>5.2882099178728907</v>
      </c>
      <c r="AC26" s="8"/>
    </row>
    <row r="27" spans="1:29" ht="15" customHeight="1" x14ac:dyDescent="0.25">
      <c r="A27" s="4">
        <f t="shared" si="9"/>
        <v>23</v>
      </c>
      <c r="B27" s="72" t="s">
        <v>57</v>
      </c>
      <c r="C27" s="73">
        <v>2000</v>
      </c>
      <c r="D27" s="74">
        <v>0.36220000000000002</v>
      </c>
      <c r="E27" s="75">
        <v>38.92</v>
      </c>
      <c r="F27" s="75">
        <v>38.370582344700004</v>
      </c>
      <c r="G27" s="75">
        <f t="shared" si="1"/>
        <v>-0.54941765529999742</v>
      </c>
      <c r="H27" s="75">
        <v>32.758333333333333</v>
      </c>
      <c r="I27" s="75">
        <v>33.381560211299998</v>
      </c>
      <c r="J27" s="75">
        <f t="shared" si="2"/>
        <v>0.62322687796666543</v>
      </c>
      <c r="K27" s="75">
        <v>68.11</v>
      </c>
      <c r="L27" s="75">
        <v>54.464430785399998</v>
      </c>
      <c r="M27" s="75">
        <f t="shared" si="3"/>
        <v>-13.645569214600002</v>
      </c>
      <c r="N27" s="75"/>
      <c r="O27" s="75">
        <v>0</v>
      </c>
      <c r="P27" s="75">
        <f t="shared" si="4"/>
        <v>0</v>
      </c>
      <c r="Q27" s="75"/>
      <c r="R27" s="75">
        <v>0</v>
      </c>
      <c r="S27" s="75">
        <f t="shared" si="5"/>
        <v>0</v>
      </c>
      <c r="T27" s="75"/>
      <c r="U27" s="75">
        <v>0</v>
      </c>
      <c r="V27" s="75">
        <f t="shared" si="6"/>
        <v>0</v>
      </c>
      <c r="W27" s="75">
        <f t="shared" si="7"/>
        <v>100.86833333333334</v>
      </c>
      <c r="X27" s="75">
        <f t="shared" si="7"/>
        <v>87.845990996699996</v>
      </c>
      <c r="Y27" s="75">
        <f t="shared" si="8"/>
        <v>-13.022342336633344</v>
      </c>
      <c r="Z27" s="76">
        <f t="shared" si="0"/>
        <v>2.5916837958204866</v>
      </c>
      <c r="AA27" s="76">
        <f t="shared" si="0"/>
        <v>2.289409897601772</v>
      </c>
      <c r="AC27" s="8"/>
    </row>
    <row r="28" spans="1:29" ht="15" customHeight="1" x14ac:dyDescent="0.25">
      <c r="A28" s="4">
        <f t="shared" si="9"/>
        <v>24</v>
      </c>
      <c r="B28" s="72" t="s">
        <v>58</v>
      </c>
      <c r="C28" s="73">
        <v>500</v>
      </c>
      <c r="D28" s="74">
        <v>0.36220000000000002</v>
      </c>
      <c r="E28" s="75">
        <v>13.76</v>
      </c>
      <c r="F28" s="75">
        <v>10.189875046499999</v>
      </c>
      <c r="G28" s="75">
        <f t="shared" si="1"/>
        <v>-3.5701249535000006</v>
      </c>
      <c r="H28" s="75">
        <v>13.566666666666666</v>
      </c>
      <c r="I28" s="75">
        <v>14.899075097400001</v>
      </c>
      <c r="J28" s="75">
        <f t="shared" si="2"/>
        <v>1.3324084307333344</v>
      </c>
      <c r="K28" s="75">
        <v>54.9024</v>
      </c>
      <c r="L28" s="75">
        <v>34.840709690399997</v>
      </c>
      <c r="M28" s="75">
        <f t="shared" si="3"/>
        <v>-20.061690309600003</v>
      </c>
      <c r="N28" s="75"/>
      <c r="O28" s="75">
        <v>0</v>
      </c>
      <c r="P28" s="75">
        <f t="shared" si="4"/>
        <v>0</v>
      </c>
      <c r="Q28" s="75"/>
      <c r="R28" s="75">
        <v>0</v>
      </c>
      <c r="S28" s="75">
        <f t="shared" si="5"/>
        <v>0</v>
      </c>
      <c r="T28" s="75"/>
      <c r="U28" s="75">
        <v>0</v>
      </c>
      <c r="V28" s="75">
        <f t="shared" si="6"/>
        <v>0</v>
      </c>
      <c r="W28" s="75">
        <f t="shared" si="7"/>
        <v>68.469066666666663</v>
      </c>
      <c r="X28" s="75">
        <f t="shared" si="7"/>
        <v>49.739784787799998</v>
      </c>
      <c r="Y28" s="75">
        <f t="shared" si="8"/>
        <v>-18.729281878866665</v>
      </c>
      <c r="Z28" s="76">
        <f t="shared" si="0"/>
        <v>4.9759496124031006</v>
      </c>
      <c r="AA28" s="76">
        <f t="shared" si="0"/>
        <v>4.8812948697427387</v>
      </c>
      <c r="AC28" s="8"/>
    </row>
    <row r="29" spans="1:29" ht="15" customHeight="1" x14ac:dyDescent="0.25">
      <c r="A29" s="4">
        <f t="shared" si="9"/>
        <v>25</v>
      </c>
      <c r="B29" s="72" t="s">
        <v>59</v>
      </c>
      <c r="C29" s="73">
        <v>2400</v>
      </c>
      <c r="D29" s="74">
        <v>0.36220000000000002</v>
      </c>
      <c r="E29" s="75">
        <v>0</v>
      </c>
      <c r="F29" s="75">
        <v>10.619668815299999</v>
      </c>
      <c r="G29" s="75">
        <f t="shared" si="1"/>
        <v>10.619668815299999</v>
      </c>
      <c r="H29" s="75">
        <v>0</v>
      </c>
      <c r="I29" s="75">
        <v>91.878873733799992</v>
      </c>
      <c r="J29" s="75">
        <f t="shared" si="2"/>
        <v>91.878873733799992</v>
      </c>
      <c r="K29" s="75">
        <v>0</v>
      </c>
      <c r="L29" s="75">
        <v>48.508535601899993</v>
      </c>
      <c r="M29" s="75">
        <f t="shared" si="3"/>
        <v>48.508535601899993</v>
      </c>
      <c r="N29" s="75"/>
      <c r="O29" s="75">
        <v>0</v>
      </c>
      <c r="P29" s="75">
        <f t="shared" si="4"/>
        <v>0</v>
      </c>
      <c r="Q29" s="75"/>
      <c r="R29" s="75">
        <v>0</v>
      </c>
      <c r="S29" s="75">
        <f t="shared" si="5"/>
        <v>0</v>
      </c>
      <c r="T29" s="75"/>
      <c r="U29" s="75">
        <v>0</v>
      </c>
      <c r="V29" s="75">
        <f t="shared" si="6"/>
        <v>0</v>
      </c>
      <c r="W29" s="75">
        <f t="shared" si="7"/>
        <v>0</v>
      </c>
      <c r="X29" s="75">
        <f t="shared" si="7"/>
        <v>140.3874093357</v>
      </c>
      <c r="Y29" s="75">
        <f t="shared" si="8"/>
        <v>140.3874093357</v>
      </c>
      <c r="Z29" s="76">
        <f t="shared" si="0"/>
        <v>0</v>
      </c>
      <c r="AA29" s="76">
        <f t="shared" si="0"/>
        <v>13.219565673596211</v>
      </c>
      <c r="AC29" s="8"/>
    </row>
    <row r="30" spans="1:29" ht="15" customHeight="1" x14ac:dyDescent="0.25">
      <c r="A30" s="4">
        <v>26</v>
      </c>
      <c r="B30" s="72" t="s">
        <v>60</v>
      </c>
      <c r="C30" s="73"/>
      <c r="D30" s="74">
        <v>0.36220000000000002</v>
      </c>
      <c r="E30" s="75">
        <v>0</v>
      </c>
      <c r="F30" s="75">
        <v>5.3972233182</v>
      </c>
      <c r="G30" s="75">
        <f>F30-E30</f>
        <v>5.3972233182</v>
      </c>
      <c r="H30" s="75">
        <v>0</v>
      </c>
      <c r="I30" s="75">
        <v>10.123176272399999</v>
      </c>
      <c r="J30" s="75">
        <f>I30-H30</f>
        <v>10.123176272399999</v>
      </c>
      <c r="K30" s="75">
        <v>0</v>
      </c>
      <c r="L30" s="75">
        <v>17.250470545500001</v>
      </c>
      <c r="M30" s="75">
        <f>L30-K30</f>
        <v>17.250470545500001</v>
      </c>
      <c r="N30" s="75"/>
      <c r="O30" s="75">
        <v>0</v>
      </c>
      <c r="P30" s="75">
        <f>O30-N30</f>
        <v>0</v>
      </c>
      <c r="Q30" s="75"/>
      <c r="R30" s="75">
        <v>0</v>
      </c>
      <c r="S30" s="75">
        <f>R30-Q30</f>
        <v>0</v>
      </c>
      <c r="T30" s="75"/>
      <c r="U30" s="75">
        <v>0</v>
      </c>
      <c r="V30" s="75">
        <f>U30-T30</f>
        <v>0</v>
      </c>
      <c r="W30" s="75">
        <f>T30+Q30+N30+K30+H30</f>
        <v>0</v>
      </c>
      <c r="X30" s="75">
        <f>U30+R30+O30+L30+I30</f>
        <v>27.373646817899999</v>
      </c>
      <c r="Y30" s="75">
        <f>X30-W30</f>
        <v>27.373646817899999</v>
      </c>
      <c r="Z30" s="76">
        <f t="shared" si="0"/>
        <v>0</v>
      </c>
      <c r="AA30" s="76">
        <f t="shared" si="0"/>
        <v>5.0718017773311708</v>
      </c>
      <c r="AC30" s="8"/>
    </row>
    <row r="31" spans="1:29" ht="15" customHeight="1" x14ac:dyDescent="0.25">
      <c r="A31" s="4">
        <v>27</v>
      </c>
      <c r="B31" s="72" t="s">
        <v>61</v>
      </c>
      <c r="C31" s="73">
        <v>1500</v>
      </c>
      <c r="D31" s="74">
        <v>0.36220000000000002</v>
      </c>
      <c r="E31" s="75">
        <v>0</v>
      </c>
      <c r="F31" s="75">
        <v>12.4128002502</v>
      </c>
      <c r="G31" s="75">
        <f t="shared" si="1"/>
        <v>12.4128002502</v>
      </c>
      <c r="H31" s="75">
        <v>0</v>
      </c>
      <c r="I31" s="75">
        <v>35.632585333799994</v>
      </c>
      <c r="J31" s="75">
        <f t="shared" si="2"/>
        <v>35.632585333799994</v>
      </c>
      <c r="K31" s="75">
        <v>0</v>
      </c>
      <c r="L31" s="75">
        <v>37.714713939899994</v>
      </c>
      <c r="M31" s="75">
        <f t="shared" si="3"/>
        <v>37.714713939899994</v>
      </c>
      <c r="N31" s="75"/>
      <c r="O31" s="75">
        <v>0</v>
      </c>
      <c r="P31" s="75">
        <f t="shared" si="4"/>
        <v>0</v>
      </c>
      <c r="Q31" s="75"/>
      <c r="R31" s="75">
        <v>0</v>
      </c>
      <c r="S31" s="75">
        <f t="shared" si="5"/>
        <v>0</v>
      </c>
      <c r="T31" s="75"/>
      <c r="U31" s="75">
        <v>0</v>
      </c>
      <c r="V31" s="75">
        <f t="shared" si="6"/>
        <v>0</v>
      </c>
      <c r="W31" s="75">
        <f t="shared" si="7"/>
        <v>0</v>
      </c>
      <c r="X31" s="75">
        <f t="shared" si="7"/>
        <v>73.347299273699988</v>
      </c>
      <c r="Y31" s="75">
        <f t="shared" si="8"/>
        <v>73.347299273699988</v>
      </c>
      <c r="Z31" s="76">
        <f t="shared" si="0"/>
        <v>0</v>
      </c>
      <c r="AA31" s="76">
        <f t="shared" si="0"/>
        <v>5.9090050427999268</v>
      </c>
      <c r="AC31" s="8"/>
    </row>
    <row r="32" spans="1:29" ht="15" customHeight="1" x14ac:dyDescent="0.25">
      <c r="A32" s="4">
        <f t="shared" si="9"/>
        <v>28</v>
      </c>
      <c r="B32" s="72" t="s">
        <v>62</v>
      </c>
      <c r="C32" s="73">
        <v>630</v>
      </c>
      <c r="D32" s="74">
        <v>0.36220000000000002</v>
      </c>
      <c r="E32" s="75">
        <v>8.89</v>
      </c>
      <c r="F32" s="75">
        <v>4.8039111206999996</v>
      </c>
      <c r="G32" s="75">
        <f t="shared" si="1"/>
        <v>-4.086088879300001</v>
      </c>
      <c r="H32" s="75">
        <v>8.5416666666666661</v>
      </c>
      <c r="I32" s="75">
        <v>6.5032859858912646</v>
      </c>
      <c r="J32" s="75">
        <f t="shared" si="2"/>
        <v>-2.0383806807754015</v>
      </c>
      <c r="K32" s="75">
        <v>28.803600000000003</v>
      </c>
      <c r="L32" s="75">
        <v>16.966236692699997</v>
      </c>
      <c r="M32" s="75">
        <f t="shared" si="3"/>
        <v>-11.837363307300006</v>
      </c>
      <c r="N32" s="75"/>
      <c r="O32" s="75">
        <v>0</v>
      </c>
      <c r="P32" s="75">
        <f t="shared" si="4"/>
        <v>0</v>
      </c>
      <c r="Q32" s="75"/>
      <c r="R32" s="75">
        <v>0</v>
      </c>
      <c r="S32" s="75">
        <f t="shared" si="5"/>
        <v>0</v>
      </c>
      <c r="T32" s="75"/>
      <c r="U32" s="75">
        <v>0</v>
      </c>
      <c r="V32" s="75">
        <f t="shared" si="6"/>
        <v>0</v>
      </c>
      <c r="W32" s="75">
        <f t="shared" si="7"/>
        <v>37.345266666666667</v>
      </c>
      <c r="X32" s="75">
        <f t="shared" si="7"/>
        <v>23.469522678591261</v>
      </c>
      <c r="Y32" s="75">
        <f t="shared" si="8"/>
        <v>-13.875743988075406</v>
      </c>
      <c r="Z32" s="76">
        <f t="shared" si="0"/>
        <v>4.2008173978252721</v>
      </c>
      <c r="AA32" s="76">
        <f t="shared" si="0"/>
        <v>4.8855031013087125</v>
      </c>
      <c r="AC32" s="8"/>
    </row>
    <row r="33" spans="1:29" ht="15" customHeight="1" x14ac:dyDescent="0.25">
      <c r="A33" s="4">
        <f t="shared" si="9"/>
        <v>29</v>
      </c>
      <c r="B33" s="72" t="s">
        <v>63</v>
      </c>
      <c r="C33" s="73">
        <v>840</v>
      </c>
      <c r="D33" s="74">
        <v>0.36220000000000002</v>
      </c>
      <c r="E33" s="75">
        <v>16.32</v>
      </c>
      <c r="F33" s="75">
        <v>8.7197864039999988</v>
      </c>
      <c r="G33" s="75">
        <f t="shared" si="1"/>
        <v>-7.6002135960000015</v>
      </c>
      <c r="H33" s="75">
        <v>16.224999999999998</v>
      </c>
      <c r="I33" s="75">
        <v>12.0652969862024</v>
      </c>
      <c r="J33" s="75">
        <f t="shared" si="2"/>
        <v>-4.1597030137975981</v>
      </c>
      <c r="K33" s="75">
        <v>52.876800000000003</v>
      </c>
      <c r="L33" s="75">
        <v>30.799441880100002</v>
      </c>
      <c r="M33" s="75">
        <f t="shared" si="3"/>
        <v>-22.077358119900001</v>
      </c>
      <c r="N33" s="75"/>
      <c r="O33" s="75">
        <v>0</v>
      </c>
      <c r="P33" s="75">
        <f t="shared" si="4"/>
        <v>0</v>
      </c>
      <c r="Q33" s="75"/>
      <c r="R33" s="75">
        <v>0</v>
      </c>
      <c r="S33" s="75">
        <f t="shared" si="5"/>
        <v>0</v>
      </c>
      <c r="T33" s="75"/>
      <c r="U33" s="75">
        <v>0</v>
      </c>
      <c r="V33" s="75">
        <f t="shared" si="6"/>
        <v>0</v>
      </c>
      <c r="W33" s="75">
        <f t="shared" si="7"/>
        <v>69.101799999999997</v>
      </c>
      <c r="X33" s="75">
        <f t="shared" si="7"/>
        <v>42.864738866302403</v>
      </c>
      <c r="Y33" s="75">
        <f t="shared" si="8"/>
        <v>-26.237061133697594</v>
      </c>
      <c r="Z33" s="76">
        <f t="shared" si="0"/>
        <v>4.2341789215686276</v>
      </c>
      <c r="AA33" s="76">
        <f t="shared" si="0"/>
        <v>4.9158014749809933</v>
      </c>
      <c r="AC33" s="8"/>
    </row>
    <row r="34" spans="1:29" ht="15" customHeight="1" x14ac:dyDescent="0.25">
      <c r="A34" s="4">
        <f t="shared" si="9"/>
        <v>30</v>
      </c>
      <c r="B34" s="72" t="s">
        <v>64</v>
      </c>
      <c r="C34" s="73">
        <v>440</v>
      </c>
      <c r="D34" s="74">
        <v>0.36220000000000002</v>
      </c>
      <c r="E34" s="75">
        <v>2.2599999999999998</v>
      </c>
      <c r="F34" s="75">
        <v>1.7938348829999999</v>
      </c>
      <c r="G34" s="75">
        <f t="shared" si="1"/>
        <v>-0.46616511699999985</v>
      </c>
      <c r="H34" s="75">
        <v>0</v>
      </c>
      <c r="I34" s="75">
        <v>0</v>
      </c>
      <c r="J34" s="75">
        <f t="shared" si="2"/>
        <v>0</v>
      </c>
      <c r="K34" s="75">
        <v>5.7855999999999996</v>
      </c>
      <c r="L34" s="75">
        <v>4.5818129546999993</v>
      </c>
      <c r="M34" s="75">
        <f t="shared" si="3"/>
        <v>-1.2037870453000004</v>
      </c>
      <c r="N34" s="75"/>
      <c r="O34" s="75">
        <v>0</v>
      </c>
      <c r="P34" s="75">
        <f t="shared" si="4"/>
        <v>0</v>
      </c>
      <c r="Q34" s="75"/>
      <c r="R34" s="75">
        <v>0</v>
      </c>
      <c r="S34" s="75">
        <f t="shared" si="5"/>
        <v>0</v>
      </c>
      <c r="T34" s="75"/>
      <c r="U34" s="75">
        <v>0</v>
      </c>
      <c r="V34" s="75">
        <f t="shared" si="6"/>
        <v>0</v>
      </c>
      <c r="W34" s="75">
        <f t="shared" si="7"/>
        <v>5.7855999999999996</v>
      </c>
      <c r="X34" s="75">
        <f t="shared" si="7"/>
        <v>4.5818129546999993</v>
      </c>
      <c r="Y34" s="75">
        <f t="shared" si="8"/>
        <v>-1.2037870453000004</v>
      </c>
      <c r="Z34" s="76">
        <f t="shared" si="0"/>
        <v>2.56</v>
      </c>
      <c r="AA34" s="76">
        <f t="shared" si="0"/>
        <v>2.5541999423254604</v>
      </c>
      <c r="AC34" s="8"/>
    </row>
    <row r="35" spans="1:29" ht="15" customHeight="1" x14ac:dyDescent="0.25">
      <c r="A35" s="4">
        <f t="shared" si="9"/>
        <v>31</v>
      </c>
      <c r="B35" s="72" t="s">
        <v>65</v>
      </c>
      <c r="C35" s="73">
        <v>880</v>
      </c>
      <c r="D35" s="74">
        <v>0.36220000000000002</v>
      </c>
      <c r="E35" s="75">
        <v>16.38</v>
      </c>
      <c r="F35" s="75">
        <v>21.767204169900001</v>
      </c>
      <c r="G35" s="75">
        <f t="shared" si="1"/>
        <v>5.3872041699000022</v>
      </c>
      <c r="H35" s="75">
        <v>0</v>
      </c>
      <c r="I35" s="75">
        <v>0</v>
      </c>
      <c r="J35" s="75">
        <f t="shared" si="2"/>
        <v>0</v>
      </c>
      <c r="K35" s="75">
        <v>57.82139999999999</v>
      </c>
      <c r="L35" s="75">
        <v>74.553102570600004</v>
      </c>
      <c r="M35" s="75">
        <f t="shared" si="3"/>
        <v>16.731702570600014</v>
      </c>
      <c r="N35" s="75"/>
      <c r="O35" s="75">
        <v>0</v>
      </c>
      <c r="P35" s="75">
        <f t="shared" si="4"/>
        <v>0</v>
      </c>
      <c r="Q35" s="75"/>
      <c r="R35" s="75">
        <v>0</v>
      </c>
      <c r="S35" s="75">
        <f t="shared" si="5"/>
        <v>0</v>
      </c>
      <c r="T35" s="75"/>
      <c r="U35" s="75">
        <v>0</v>
      </c>
      <c r="V35" s="75">
        <f t="shared" si="6"/>
        <v>0</v>
      </c>
      <c r="W35" s="75">
        <f t="shared" si="7"/>
        <v>57.82139999999999</v>
      </c>
      <c r="X35" s="75">
        <f t="shared" si="7"/>
        <v>74.553102570600004</v>
      </c>
      <c r="Y35" s="75">
        <f t="shared" si="8"/>
        <v>16.731702570600014</v>
      </c>
      <c r="Z35" s="76">
        <f t="shared" si="0"/>
        <v>3.53</v>
      </c>
      <c r="AA35" s="76">
        <f t="shared" si="0"/>
        <v>3.4250196758705966</v>
      </c>
      <c r="AC35" s="8"/>
    </row>
    <row r="36" spans="1:29" ht="15" customHeight="1" x14ac:dyDescent="0.25">
      <c r="A36" s="4">
        <f t="shared" si="9"/>
        <v>32</v>
      </c>
      <c r="B36" s="72" t="s">
        <v>66</v>
      </c>
      <c r="C36" s="73">
        <v>1000</v>
      </c>
      <c r="D36" s="74">
        <v>0.36220000000000002</v>
      </c>
      <c r="E36" s="75">
        <v>0</v>
      </c>
      <c r="F36" s="75">
        <v>8.506993529699999</v>
      </c>
      <c r="G36" s="75">
        <f t="shared" si="1"/>
        <v>8.506993529699999</v>
      </c>
      <c r="H36" s="75">
        <v>0</v>
      </c>
      <c r="I36" s="75">
        <v>64.580488472699997</v>
      </c>
      <c r="J36" s="75">
        <f t="shared" si="2"/>
        <v>64.580488472699997</v>
      </c>
      <c r="K36" s="75">
        <v>0</v>
      </c>
      <c r="L36" s="75">
        <v>33.520927039200004</v>
      </c>
      <c r="M36" s="75">
        <f t="shared" si="3"/>
        <v>33.520927039200004</v>
      </c>
      <c r="N36" s="75"/>
      <c r="O36" s="75">
        <v>0</v>
      </c>
      <c r="P36" s="75">
        <f t="shared" si="4"/>
        <v>0</v>
      </c>
      <c r="Q36" s="75"/>
      <c r="R36" s="75">
        <v>0</v>
      </c>
      <c r="S36" s="75">
        <f t="shared" si="5"/>
        <v>0</v>
      </c>
      <c r="T36" s="75"/>
      <c r="U36" s="75">
        <v>0</v>
      </c>
      <c r="V36" s="75">
        <f t="shared" si="6"/>
        <v>0</v>
      </c>
      <c r="W36" s="75">
        <f t="shared" si="7"/>
        <v>0</v>
      </c>
      <c r="X36" s="75">
        <f t="shared" si="7"/>
        <v>98.101415511900001</v>
      </c>
      <c r="Y36" s="75">
        <f t="shared" si="8"/>
        <v>98.101415511900001</v>
      </c>
      <c r="Z36" s="76">
        <f t="shared" si="0"/>
        <v>0</v>
      </c>
      <c r="AA36" s="76">
        <f t="shared" si="0"/>
        <v>11.531854957853668</v>
      </c>
      <c r="AC36" s="8"/>
    </row>
    <row r="37" spans="1:29" ht="15" customHeight="1" x14ac:dyDescent="0.25">
      <c r="A37" s="4">
        <f t="shared" si="9"/>
        <v>33</v>
      </c>
      <c r="B37" s="72" t="s">
        <v>67</v>
      </c>
      <c r="C37" s="73">
        <v>1000</v>
      </c>
      <c r="D37" s="74">
        <v>0.36220000000000002</v>
      </c>
      <c r="E37" s="75">
        <v>0</v>
      </c>
      <c r="F37" s="75">
        <v>7.9224760170000001</v>
      </c>
      <c r="G37" s="75">
        <f t="shared" si="1"/>
        <v>7.9224760170000001</v>
      </c>
      <c r="H37" s="75">
        <v>0</v>
      </c>
      <c r="I37" s="75">
        <v>19.326378144460861</v>
      </c>
      <c r="J37" s="75">
        <f t="shared" si="2"/>
        <v>19.326378144460861</v>
      </c>
      <c r="K37" s="75">
        <v>0</v>
      </c>
      <c r="L37" s="75">
        <v>44.7612218262</v>
      </c>
      <c r="M37" s="75">
        <f t="shared" si="3"/>
        <v>44.7612218262</v>
      </c>
      <c r="N37" s="75"/>
      <c r="O37" s="75">
        <v>0</v>
      </c>
      <c r="P37" s="75">
        <f t="shared" si="4"/>
        <v>0</v>
      </c>
      <c r="Q37" s="75"/>
      <c r="R37" s="75">
        <v>0</v>
      </c>
      <c r="S37" s="75">
        <f t="shared" si="5"/>
        <v>0</v>
      </c>
      <c r="T37" s="75"/>
      <c r="U37" s="75">
        <v>0</v>
      </c>
      <c r="V37" s="75">
        <f t="shared" si="6"/>
        <v>0</v>
      </c>
      <c r="W37" s="75">
        <f t="shared" si="7"/>
        <v>0</v>
      </c>
      <c r="X37" s="75">
        <f t="shared" si="7"/>
        <v>64.087599970660861</v>
      </c>
      <c r="Y37" s="75">
        <f t="shared" si="8"/>
        <v>64.087599970660861</v>
      </c>
      <c r="Z37" s="76">
        <f t="shared" si="0"/>
        <v>0</v>
      </c>
      <c r="AA37" s="76">
        <f t="shared" si="0"/>
        <v>8.0893397257551918</v>
      </c>
      <c r="AC37" s="8"/>
    </row>
    <row r="38" spans="1:29" ht="15" customHeight="1" x14ac:dyDescent="0.25">
      <c r="A38" s="4">
        <f t="shared" si="9"/>
        <v>34</v>
      </c>
      <c r="B38" s="72" t="s">
        <v>68</v>
      </c>
      <c r="C38" s="83">
        <v>1000</v>
      </c>
      <c r="D38" s="74">
        <v>0.36220000000000002</v>
      </c>
      <c r="E38" s="75">
        <v>0</v>
      </c>
      <c r="F38" s="75">
        <v>0</v>
      </c>
      <c r="G38" s="75">
        <f t="shared" si="1"/>
        <v>0</v>
      </c>
      <c r="H38" s="75">
        <v>0</v>
      </c>
      <c r="I38" s="75">
        <v>0</v>
      </c>
      <c r="J38" s="75">
        <f t="shared" si="2"/>
        <v>0</v>
      </c>
      <c r="K38" s="75">
        <v>0</v>
      </c>
      <c r="L38" s="75">
        <v>0</v>
      </c>
      <c r="M38" s="75">
        <f t="shared" si="3"/>
        <v>0</v>
      </c>
      <c r="N38" s="75"/>
      <c r="O38" s="75">
        <v>0</v>
      </c>
      <c r="P38" s="75">
        <f t="shared" si="4"/>
        <v>0</v>
      </c>
      <c r="Q38" s="75"/>
      <c r="R38" s="75">
        <v>0</v>
      </c>
      <c r="S38" s="75">
        <f t="shared" si="5"/>
        <v>0</v>
      </c>
      <c r="T38" s="75"/>
      <c r="U38" s="75">
        <v>0</v>
      </c>
      <c r="V38" s="75">
        <f t="shared" si="6"/>
        <v>0</v>
      </c>
      <c r="W38" s="75">
        <f t="shared" si="7"/>
        <v>0</v>
      </c>
      <c r="X38" s="75">
        <f t="shared" si="7"/>
        <v>0</v>
      </c>
      <c r="Y38" s="75">
        <f t="shared" si="8"/>
        <v>0</v>
      </c>
      <c r="Z38" s="76">
        <f t="shared" si="0"/>
        <v>0</v>
      </c>
      <c r="AA38" s="76">
        <f t="shared" si="0"/>
        <v>0</v>
      </c>
      <c r="AC38" s="8"/>
    </row>
    <row r="39" spans="1:29" ht="15" customHeight="1" x14ac:dyDescent="0.25">
      <c r="A39" s="4">
        <f t="shared" si="9"/>
        <v>35</v>
      </c>
      <c r="B39" s="72" t="s">
        <v>69</v>
      </c>
      <c r="C39" s="83">
        <v>630</v>
      </c>
      <c r="D39" s="74">
        <v>0.36220000000000002</v>
      </c>
      <c r="E39" s="75">
        <v>0</v>
      </c>
      <c r="F39" s="75">
        <v>1.1531720772</v>
      </c>
      <c r="G39" s="75">
        <f t="shared" si="1"/>
        <v>1.1531720772</v>
      </c>
      <c r="H39" s="75">
        <v>0</v>
      </c>
      <c r="I39" s="75">
        <v>1.3728396698999998</v>
      </c>
      <c r="J39" s="75">
        <f t="shared" si="2"/>
        <v>1.3728396698999998</v>
      </c>
      <c r="K39" s="75">
        <v>0</v>
      </c>
      <c r="L39" s="75">
        <v>5.2121802221999998</v>
      </c>
      <c r="M39" s="75">
        <f t="shared" si="3"/>
        <v>5.2121802221999998</v>
      </c>
      <c r="N39" s="75"/>
      <c r="O39" s="75">
        <v>0</v>
      </c>
      <c r="P39" s="75">
        <f t="shared" si="4"/>
        <v>0</v>
      </c>
      <c r="Q39" s="75"/>
      <c r="R39" s="75">
        <v>0</v>
      </c>
      <c r="S39" s="75">
        <f t="shared" si="5"/>
        <v>0</v>
      </c>
      <c r="T39" s="75"/>
      <c r="U39" s="75">
        <v>0</v>
      </c>
      <c r="V39" s="75">
        <f t="shared" si="6"/>
        <v>0</v>
      </c>
      <c r="W39" s="75">
        <f t="shared" si="7"/>
        <v>0</v>
      </c>
      <c r="X39" s="75">
        <f t="shared" si="7"/>
        <v>6.5850198921</v>
      </c>
      <c r="Y39" s="75">
        <f t="shared" si="8"/>
        <v>6.5850198921</v>
      </c>
      <c r="Z39" s="76">
        <f t="shared" si="0"/>
        <v>0</v>
      </c>
      <c r="AA39" s="76">
        <f t="shared" si="0"/>
        <v>5.7103532268046147</v>
      </c>
      <c r="AC39" s="8"/>
    </row>
    <row r="40" spans="1:29" ht="15" customHeight="1" x14ac:dyDescent="0.25">
      <c r="A40" s="4">
        <f t="shared" si="9"/>
        <v>36</v>
      </c>
      <c r="B40" s="72" t="s">
        <v>70</v>
      </c>
      <c r="C40" s="83">
        <v>840</v>
      </c>
      <c r="D40" s="74">
        <v>0.36220000000000002</v>
      </c>
      <c r="E40" s="75">
        <v>0</v>
      </c>
      <c r="F40" s="75">
        <v>0.99026419499999996</v>
      </c>
      <c r="G40" s="75">
        <f t="shared" si="1"/>
        <v>0.99026419499999996</v>
      </c>
      <c r="H40" s="75">
        <v>0</v>
      </c>
      <c r="I40" s="75">
        <v>3.6782986339259995</v>
      </c>
      <c r="J40" s="75">
        <f t="shared" si="2"/>
        <v>3.6782986339259995</v>
      </c>
      <c r="K40" s="75">
        <v>0</v>
      </c>
      <c r="L40" s="75">
        <v>4.7870220320999994</v>
      </c>
      <c r="M40" s="75">
        <f t="shared" si="3"/>
        <v>4.7870220320999994</v>
      </c>
      <c r="N40" s="75"/>
      <c r="O40" s="75">
        <v>0</v>
      </c>
      <c r="P40" s="75">
        <f t="shared" si="4"/>
        <v>0</v>
      </c>
      <c r="Q40" s="75"/>
      <c r="R40" s="75">
        <v>0</v>
      </c>
      <c r="S40" s="75">
        <f t="shared" si="5"/>
        <v>0</v>
      </c>
      <c r="T40" s="75"/>
      <c r="U40" s="75">
        <v>0</v>
      </c>
      <c r="V40" s="75">
        <f t="shared" si="6"/>
        <v>0</v>
      </c>
      <c r="W40" s="75">
        <f t="shared" si="7"/>
        <v>0</v>
      </c>
      <c r="X40" s="75">
        <f t="shared" si="7"/>
        <v>8.465320666025999</v>
      </c>
      <c r="Y40" s="75">
        <f t="shared" si="8"/>
        <v>8.465320666025999</v>
      </c>
      <c r="Z40" s="76">
        <f t="shared" si="0"/>
        <v>0</v>
      </c>
      <c r="AA40" s="76">
        <f t="shared" si="0"/>
        <v>8.548547659067891</v>
      </c>
      <c r="AC40" s="8"/>
    </row>
    <row r="41" spans="1:29" ht="15" customHeight="1" x14ac:dyDescent="0.25">
      <c r="A41" s="4">
        <f t="shared" si="9"/>
        <v>37</v>
      </c>
      <c r="B41" s="72" t="s">
        <v>71</v>
      </c>
      <c r="C41" s="73"/>
      <c r="D41" s="74">
        <v>0.36220000000000002</v>
      </c>
      <c r="E41" s="75">
        <v>6.81</v>
      </c>
      <c r="F41" s="75">
        <v>5.8902626664</v>
      </c>
      <c r="G41" s="75">
        <f t="shared" si="1"/>
        <v>-0.91973733359999965</v>
      </c>
      <c r="H41" s="75">
        <v>9.7916666666666661</v>
      </c>
      <c r="I41" s="75">
        <v>10.5719022612</v>
      </c>
      <c r="J41" s="75">
        <f t="shared" si="2"/>
        <v>0.78023559453333391</v>
      </c>
      <c r="K41" s="75">
        <v>28.738199999999996</v>
      </c>
      <c r="L41" s="75">
        <v>18.932129561699998</v>
      </c>
      <c r="M41" s="75">
        <f t="shared" si="3"/>
        <v>-9.8060704382999972</v>
      </c>
      <c r="N41" s="75"/>
      <c r="O41" s="75">
        <v>0</v>
      </c>
      <c r="P41" s="75">
        <f t="shared" si="4"/>
        <v>0</v>
      </c>
      <c r="Q41" s="75"/>
      <c r="R41" s="75">
        <v>0</v>
      </c>
      <c r="S41" s="75">
        <f t="shared" si="5"/>
        <v>0</v>
      </c>
      <c r="T41" s="75"/>
      <c r="U41" s="75">
        <v>0</v>
      </c>
      <c r="V41" s="75">
        <f t="shared" si="6"/>
        <v>0</v>
      </c>
      <c r="W41" s="75">
        <f t="shared" si="7"/>
        <v>38.529866666666663</v>
      </c>
      <c r="X41" s="75">
        <f>U41+R41+O41+L41+I41</f>
        <v>29.504031822899996</v>
      </c>
      <c r="Y41" s="75">
        <f t="shared" si="8"/>
        <v>-9.0258348437666669</v>
      </c>
      <c r="Z41" s="76">
        <f t="shared" si="0"/>
        <v>5.6578365149290262</v>
      </c>
      <c r="AA41" s="76">
        <f t="shared" si="0"/>
        <v>5.0089501086599615</v>
      </c>
      <c r="AC41" s="8"/>
    </row>
    <row r="42" spans="1:29" ht="15" customHeight="1" x14ac:dyDescent="0.25">
      <c r="A42" s="4">
        <f t="shared" si="9"/>
        <v>38</v>
      </c>
      <c r="B42" s="84" t="s">
        <v>72</v>
      </c>
      <c r="C42" s="73"/>
      <c r="D42" s="74">
        <v>0.36220000000000002</v>
      </c>
      <c r="E42" s="75">
        <v>0</v>
      </c>
      <c r="F42" s="75">
        <v>0</v>
      </c>
      <c r="G42" s="75">
        <f>F42-E42</f>
        <v>0</v>
      </c>
      <c r="H42" s="75">
        <v>0</v>
      </c>
      <c r="I42" s="75">
        <v>0</v>
      </c>
      <c r="J42" s="75">
        <f>I42-H42</f>
        <v>0</v>
      </c>
      <c r="K42" s="75">
        <v>0</v>
      </c>
      <c r="L42" s="75">
        <v>0</v>
      </c>
      <c r="M42" s="75">
        <f>L42-K42</f>
        <v>0</v>
      </c>
      <c r="N42" s="75"/>
      <c r="O42" s="75">
        <v>0</v>
      </c>
      <c r="P42" s="75">
        <f>O42-N42</f>
        <v>0</v>
      </c>
      <c r="Q42" s="75"/>
      <c r="R42" s="75">
        <v>0</v>
      </c>
      <c r="S42" s="75">
        <f>R42-Q42</f>
        <v>0</v>
      </c>
      <c r="T42" s="75"/>
      <c r="U42" s="75">
        <v>0</v>
      </c>
      <c r="V42" s="75">
        <f>U42-T42</f>
        <v>0</v>
      </c>
      <c r="W42" s="75">
        <f>T42+Q42+N42+K42+H42</f>
        <v>0</v>
      </c>
      <c r="X42" s="75">
        <f>U42+R42+O42+L42+I42</f>
        <v>0</v>
      </c>
      <c r="Y42" s="75">
        <f>X42-W42</f>
        <v>0</v>
      </c>
      <c r="Z42" s="76">
        <f t="shared" si="0"/>
        <v>0</v>
      </c>
      <c r="AA42" s="76">
        <f t="shared" si="0"/>
        <v>0</v>
      </c>
      <c r="AC42" s="8"/>
    </row>
    <row r="43" spans="1:29" ht="15" customHeight="1" x14ac:dyDescent="0.25">
      <c r="A43" s="4">
        <f t="shared" si="9"/>
        <v>39</v>
      </c>
      <c r="B43" s="84" t="s">
        <v>73</v>
      </c>
      <c r="C43" s="73"/>
      <c r="D43" s="74"/>
      <c r="E43" s="75">
        <v>0</v>
      </c>
      <c r="F43" s="75">
        <v>0</v>
      </c>
      <c r="G43" s="75">
        <f>F43-E43</f>
        <v>0</v>
      </c>
      <c r="H43" s="75">
        <v>0</v>
      </c>
      <c r="I43" s="75">
        <v>0</v>
      </c>
      <c r="J43" s="75">
        <f>I43-H43</f>
        <v>0</v>
      </c>
      <c r="K43" s="75">
        <v>0</v>
      </c>
      <c r="L43" s="75">
        <v>0</v>
      </c>
      <c r="M43" s="75">
        <f>L43-K43</f>
        <v>0</v>
      </c>
      <c r="N43" s="75"/>
      <c r="O43" s="75">
        <v>0</v>
      </c>
      <c r="P43" s="75">
        <f>O43-N43</f>
        <v>0</v>
      </c>
      <c r="Q43" s="75"/>
      <c r="R43" s="75">
        <v>0</v>
      </c>
      <c r="S43" s="75">
        <f>R43-Q43</f>
        <v>0</v>
      </c>
      <c r="T43" s="75"/>
      <c r="U43" s="75">
        <v>0</v>
      </c>
      <c r="V43" s="75">
        <f>U43-T43</f>
        <v>0</v>
      </c>
      <c r="W43" s="75">
        <f>T43+Q43+N43+K43+H43</f>
        <v>0</v>
      </c>
      <c r="X43" s="75">
        <f>U43+R43+O43+L43+I43</f>
        <v>0</v>
      </c>
      <c r="Y43" s="75">
        <f>X43-W43</f>
        <v>0</v>
      </c>
      <c r="Z43" s="76">
        <f t="shared" si="0"/>
        <v>0</v>
      </c>
      <c r="AA43" s="76">
        <f t="shared" si="0"/>
        <v>0</v>
      </c>
      <c r="AC43" s="8"/>
    </row>
    <row r="44" spans="1:29" ht="15" customHeight="1" x14ac:dyDescent="0.25">
      <c r="A44" s="4">
        <f t="shared" si="9"/>
        <v>40</v>
      </c>
      <c r="B44" s="84" t="s">
        <v>74</v>
      </c>
      <c r="C44" s="73"/>
      <c r="D44" s="74"/>
      <c r="E44" s="75">
        <v>0</v>
      </c>
      <c r="F44" s="75">
        <v>0</v>
      </c>
      <c r="G44" s="75">
        <f>F44-E44</f>
        <v>0</v>
      </c>
      <c r="H44" s="75">
        <v>0</v>
      </c>
      <c r="I44" s="75">
        <v>0</v>
      </c>
      <c r="J44" s="75">
        <f>I44-H44</f>
        <v>0</v>
      </c>
      <c r="K44" s="75">
        <v>0</v>
      </c>
      <c r="L44" s="75">
        <v>0.23419754369999998</v>
      </c>
      <c r="M44" s="75">
        <f>L44-K44</f>
        <v>0.23419754369999998</v>
      </c>
      <c r="N44" s="75"/>
      <c r="O44" s="75">
        <v>0</v>
      </c>
      <c r="P44" s="75">
        <f>O44-N44</f>
        <v>0</v>
      </c>
      <c r="Q44" s="75"/>
      <c r="R44" s="75">
        <v>0</v>
      </c>
      <c r="S44" s="75">
        <f>R44-Q44</f>
        <v>0</v>
      </c>
      <c r="T44" s="75"/>
      <c r="U44" s="75">
        <v>0</v>
      </c>
      <c r="V44" s="75">
        <f>U44-T44</f>
        <v>0</v>
      </c>
      <c r="W44" s="75">
        <f>T44+Q44+N44+K44+H44</f>
        <v>0</v>
      </c>
      <c r="X44" s="75">
        <f>U44+R44+O44+L44+I44</f>
        <v>0.23419754369999998</v>
      </c>
      <c r="Y44" s="75">
        <f>X44-W44</f>
        <v>0.23419754369999998</v>
      </c>
      <c r="Z44" s="76">
        <f t="shared" si="0"/>
        <v>0</v>
      </c>
      <c r="AA44" s="76">
        <f t="shared" si="0"/>
        <v>0</v>
      </c>
      <c r="AC44" s="8"/>
    </row>
    <row r="45" spans="1:29" ht="15" customHeight="1" x14ac:dyDescent="0.25">
      <c r="A45" s="77">
        <v>41</v>
      </c>
      <c r="B45" s="78" t="s">
        <v>75</v>
      </c>
      <c r="C45" s="79">
        <f>SUM(C24:C41)</f>
        <v>17760</v>
      </c>
      <c r="D45" s="80">
        <v>0.36220000000000002</v>
      </c>
      <c r="E45" s="81">
        <f>SUM(E24:E44)</f>
        <v>304</v>
      </c>
      <c r="F45" s="81">
        <f t="shared" ref="F45:Y45" si="12">SUM(F24:F44)</f>
        <v>286.33411094220003</v>
      </c>
      <c r="G45" s="81">
        <f t="shared" si="12"/>
        <v>-17.665889057800026</v>
      </c>
      <c r="H45" s="81">
        <f t="shared" si="12"/>
        <v>290.03333333333336</v>
      </c>
      <c r="I45" s="81">
        <f t="shared" si="12"/>
        <v>543.14094984558039</v>
      </c>
      <c r="J45" s="81">
        <f t="shared" si="12"/>
        <v>253.1076165122472</v>
      </c>
      <c r="K45" s="81">
        <f t="shared" si="12"/>
        <v>1046.9703999999999</v>
      </c>
      <c r="L45" s="81">
        <f t="shared" si="12"/>
        <v>942.08622510869998</v>
      </c>
      <c r="M45" s="81">
        <f t="shared" si="12"/>
        <v>-104.88417489130005</v>
      </c>
      <c r="N45" s="81">
        <f t="shared" si="12"/>
        <v>0</v>
      </c>
      <c r="O45" s="81">
        <f t="shared" si="12"/>
        <v>0</v>
      </c>
      <c r="P45" s="81">
        <f t="shared" si="12"/>
        <v>0</v>
      </c>
      <c r="Q45" s="81">
        <f t="shared" si="12"/>
        <v>0</v>
      </c>
      <c r="R45" s="81">
        <f t="shared" si="12"/>
        <v>0</v>
      </c>
      <c r="S45" s="81">
        <f t="shared" si="12"/>
        <v>0</v>
      </c>
      <c r="T45" s="81">
        <f t="shared" si="12"/>
        <v>0</v>
      </c>
      <c r="U45" s="81">
        <f t="shared" si="12"/>
        <v>0</v>
      </c>
      <c r="V45" s="81">
        <f t="shared" si="12"/>
        <v>0</v>
      </c>
      <c r="W45" s="81">
        <f t="shared" si="12"/>
        <v>1337.0037333333335</v>
      </c>
      <c r="X45" s="81">
        <f t="shared" si="12"/>
        <v>1485.2271749542804</v>
      </c>
      <c r="Y45" s="81">
        <f t="shared" si="12"/>
        <v>148.22344162094711</v>
      </c>
      <c r="Z45" s="82">
        <f t="shared" si="0"/>
        <v>4.3980385964912285</v>
      </c>
      <c r="AA45" s="82">
        <f t="shared" si="0"/>
        <v>5.187042403250695</v>
      </c>
      <c r="AC45" s="8"/>
    </row>
    <row r="46" spans="1:29" ht="15" customHeight="1" x14ac:dyDescent="0.25">
      <c r="A46" s="4">
        <f t="shared" si="9"/>
        <v>42</v>
      </c>
      <c r="B46" s="85" t="s">
        <v>76</v>
      </c>
      <c r="C46" s="73">
        <v>152.66</v>
      </c>
      <c r="D46" s="74">
        <v>0.36220000000000002</v>
      </c>
      <c r="E46" s="75">
        <v>8.3800000000000008</v>
      </c>
      <c r="F46" s="75">
        <v>7.0193770895746743</v>
      </c>
      <c r="G46" s="75">
        <f t="shared" si="1"/>
        <v>-1.3606229104253265</v>
      </c>
      <c r="H46" s="75">
        <v>3.1416666666666666</v>
      </c>
      <c r="I46" s="75">
        <v>0</v>
      </c>
      <c r="J46" s="75">
        <f t="shared" si="2"/>
        <v>-3.1416666666666666</v>
      </c>
      <c r="K46" s="75">
        <v>47.933600000000006</v>
      </c>
      <c r="L46" s="75">
        <v>42.678813147112827</v>
      </c>
      <c r="M46" s="75">
        <f t="shared" si="3"/>
        <v>-5.2547868528871788</v>
      </c>
      <c r="N46" s="75"/>
      <c r="O46" s="75">
        <v>0</v>
      </c>
      <c r="P46" s="75">
        <f t="shared" si="4"/>
        <v>0</v>
      </c>
      <c r="Q46" s="75"/>
      <c r="R46" s="75">
        <v>0</v>
      </c>
      <c r="S46" s="75">
        <f t="shared" si="5"/>
        <v>0</v>
      </c>
      <c r="T46" s="75"/>
      <c r="U46" s="75">
        <v>0</v>
      </c>
      <c r="V46" s="75">
        <f t="shared" si="6"/>
        <v>0</v>
      </c>
      <c r="W46" s="75">
        <f t="shared" si="7"/>
        <v>51.075266666666671</v>
      </c>
      <c r="X46" s="75">
        <f t="shared" si="7"/>
        <v>42.678813147112827</v>
      </c>
      <c r="Y46" s="75">
        <f t="shared" si="8"/>
        <v>-8.3964535195538446</v>
      </c>
      <c r="Z46" s="76">
        <f t="shared" si="0"/>
        <v>6.0949005568814636</v>
      </c>
      <c r="AA46" s="76">
        <f t="shared" si="0"/>
        <v>6.0801425258233088</v>
      </c>
      <c r="AC46" s="8"/>
    </row>
    <row r="47" spans="1:29" ht="15" customHeight="1" x14ac:dyDescent="0.25">
      <c r="A47" s="4">
        <f t="shared" si="9"/>
        <v>43</v>
      </c>
      <c r="B47" s="85" t="s">
        <v>77</v>
      </c>
      <c r="C47" s="73">
        <v>3755.6260000000002</v>
      </c>
      <c r="D47" s="74">
        <v>0.36220000000000002</v>
      </c>
      <c r="E47" s="75">
        <v>254.85</v>
      </c>
      <c r="F47" s="75">
        <v>269.76679963944781</v>
      </c>
      <c r="G47" s="75">
        <f t="shared" si="1"/>
        <v>14.916799639447817</v>
      </c>
      <c r="H47" s="75">
        <v>0</v>
      </c>
      <c r="I47" s="75">
        <v>0</v>
      </c>
      <c r="J47" s="75">
        <f t="shared" si="2"/>
        <v>0</v>
      </c>
      <c r="K47" s="75">
        <v>1093.3064999999999</v>
      </c>
      <c r="L47" s="75">
        <v>1132.31159461674</v>
      </c>
      <c r="M47" s="75">
        <f t="shared" si="3"/>
        <v>39.005094616740053</v>
      </c>
      <c r="N47" s="75"/>
      <c r="O47" s="75">
        <v>0</v>
      </c>
      <c r="P47" s="75">
        <f t="shared" si="4"/>
        <v>0</v>
      </c>
      <c r="Q47" s="75"/>
      <c r="R47" s="75">
        <v>0</v>
      </c>
      <c r="S47" s="75">
        <f t="shared" si="5"/>
        <v>0</v>
      </c>
      <c r="T47" s="75"/>
      <c r="U47" s="75">
        <v>1.7391668362608081</v>
      </c>
      <c r="V47" s="75">
        <f t="shared" si="6"/>
        <v>1.7391668362608081</v>
      </c>
      <c r="W47" s="75">
        <f t="shared" si="7"/>
        <v>1093.3064999999999</v>
      </c>
      <c r="X47" s="75">
        <f>U47+R47+O47+L47+I47</f>
        <v>1134.0507614530009</v>
      </c>
      <c r="Y47" s="75">
        <f t="shared" si="8"/>
        <v>40.744261453000945</v>
      </c>
      <c r="Z47" s="76">
        <f t="shared" si="0"/>
        <v>4.29</v>
      </c>
      <c r="AA47" s="76">
        <f t="shared" si="0"/>
        <v>4.2038188649185031</v>
      </c>
      <c r="AC47" s="8"/>
    </row>
    <row r="48" spans="1:29" ht="15" customHeight="1" x14ac:dyDescent="0.25">
      <c r="A48" s="4">
        <f t="shared" si="9"/>
        <v>44</v>
      </c>
      <c r="B48" s="85" t="s">
        <v>78</v>
      </c>
      <c r="C48" s="73">
        <v>3688</v>
      </c>
      <c r="D48" s="74">
        <v>0.36220000000000002</v>
      </c>
      <c r="E48" s="75">
        <v>184.38</v>
      </c>
      <c r="F48" s="75">
        <v>128.82930250636875</v>
      </c>
      <c r="G48" s="75">
        <f t="shared" si="1"/>
        <v>-55.550697493631247</v>
      </c>
      <c r="H48" s="75">
        <v>0</v>
      </c>
      <c r="I48" s="75">
        <v>0</v>
      </c>
      <c r="J48" s="75">
        <f t="shared" si="2"/>
        <v>0</v>
      </c>
      <c r="K48" s="75">
        <v>851.8356</v>
      </c>
      <c r="L48" s="75">
        <v>250.54792448208966</v>
      </c>
      <c r="M48" s="75">
        <f t="shared" si="3"/>
        <v>-601.28767551791032</v>
      </c>
      <c r="N48" s="75"/>
      <c r="O48" s="75">
        <v>0</v>
      </c>
      <c r="P48" s="75">
        <f t="shared" si="4"/>
        <v>0</v>
      </c>
      <c r="Q48" s="75"/>
      <c r="R48" s="75">
        <v>0</v>
      </c>
      <c r="S48" s="75">
        <f t="shared" si="5"/>
        <v>0</v>
      </c>
      <c r="T48" s="75"/>
      <c r="U48" s="75">
        <v>0</v>
      </c>
      <c r="V48" s="75">
        <f t="shared" si="6"/>
        <v>0</v>
      </c>
      <c r="W48" s="75">
        <f t="shared" si="7"/>
        <v>851.8356</v>
      </c>
      <c r="X48" s="75">
        <f t="shared" si="7"/>
        <v>250.54792448208966</v>
      </c>
      <c r="Y48" s="75">
        <f t="shared" si="8"/>
        <v>-601.28767551791032</v>
      </c>
      <c r="Z48" s="76">
        <f t="shared" si="0"/>
        <v>4.62</v>
      </c>
      <c r="AA48" s="76">
        <f t="shared" si="0"/>
        <v>1.9448054100091374</v>
      </c>
      <c r="AC48" s="8"/>
    </row>
    <row r="49" spans="1:29" ht="15" customHeight="1" x14ac:dyDescent="0.25">
      <c r="A49" s="77">
        <f>A48+1</f>
        <v>45</v>
      </c>
      <c r="B49" s="78" t="s">
        <v>79</v>
      </c>
      <c r="C49" s="79">
        <f>SUM(C46:C48)</f>
        <v>7596.2860000000001</v>
      </c>
      <c r="D49" s="80">
        <v>0.36220000000000002</v>
      </c>
      <c r="E49" s="81">
        <f t="shared" ref="E49:Y49" si="13">SUM(E46:E48)</f>
        <v>447.61</v>
      </c>
      <c r="F49" s="81">
        <f t="shared" si="13"/>
        <v>405.61547923539126</v>
      </c>
      <c r="G49" s="81">
        <f t="shared" si="13"/>
        <v>-41.994520764608758</v>
      </c>
      <c r="H49" s="81">
        <f t="shared" si="13"/>
        <v>3.1416666666666666</v>
      </c>
      <c r="I49" s="81">
        <f t="shared" si="13"/>
        <v>0</v>
      </c>
      <c r="J49" s="81">
        <f t="shared" si="13"/>
        <v>-3.1416666666666666</v>
      </c>
      <c r="K49" s="81">
        <f t="shared" si="13"/>
        <v>1993.0756999999999</v>
      </c>
      <c r="L49" s="81">
        <f t="shared" si="13"/>
        <v>1425.5383322459425</v>
      </c>
      <c r="M49" s="81">
        <f t="shared" si="13"/>
        <v>-567.53736775405741</v>
      </c>
      <c r="N49" s="81">
        <f t="shared" si="13"/>
        <v>0</v>
      </c>
      <c r="O49" s="81">
        <f t="shared" si="13"/>
        <v>0</v>
      </c>
      <c r="P49" s="81">
        <f t="shared" si="13"/>
        <v>0</v>
      </c>
      <c r="Q49" s="81">
        <f t="shared" si="13"/>
        <v>0</v>
      </c>
      <c r="R49" s="81">
        <f t="shared" si="13"/>
        <v>0</v>
      </c>
      <c r="S49" s="81">
        <f t="shared" si="13"/>
        <v>0</v>
      </c>
      <c r="T49" s="81">
        <f t="shared" si="13"/>
        <v>0</v>
      </c>
      <c r="U49" s="81">
        <f t="shared" si="13"/>
        <v>1.7391668362608081</v>
      </c>
      <c r="V49" s="81">
        <f t="shared" si="13"/>
        <v>1.7391668362608081</v>
      </c>
      <c r="W49" s="81">
        <f t="shared" si="13"/>
        <v>1996.2173666666667</v>
      </c>
      <c r="X49" s="81">
        <f t="shared" si="13"/>
        <v>1427.2774990822033</v>
      </c>
      <c r="Y49" s="81">
        <f t="shared" si="13"/>
        <v>-568.93986758446317</v>
      </c>
      <c r="Z49" s="82">
        <f t="shared" si="0"/>
        <v>4.4597246859245026</v>
      </c>
      <c r="AA49" s="82">
        <f t="shared" si="0"/>
        <v>3.5187944547202794</v>
      </c>
      <c r="AC49" s="8"/>
    </row>
    <row r="50" spans="1:29" ht="15" customHeight="1" x14ac:dyDescent="0.25">
      <c r="A50" s="4">
        <v>46</v>
      </c>
      <c r="B50" s="72" t="s">
        <v>80</v>
      </c>
      <c r="C50" s="73"/>
      <c r="D50" s="74"/>
      <c r="E50" s="75">
        <v>278.22000000000003</v>
      </c>
      <c r="F50" s="86">
        <v>0</v>
      </c>
      <c r="G50" s="75">
        <f>F50-E50</f>
        <v>-278.22000000000003</v>
      </c>
      <c r="H50" s="75">
        <v>0</v>
      </c>
      <c r="I50" s="86">
        <v>0</v>
      </c>
      <c r="J50" s="75">
        <f>I50-H50</f>
        <v>0</v>
      </c>
      <c r="K50" s="75">
        <v>692.76780000000008</v>
      </c>
      <c r="L50" s="86">
        <v>0</v>
      </c>
      <c r="M50" s="75">
        <f>L50-K50</f>
        <v>-692.76780000000008</v>
      </c>
      <c r="N50" s="86"/>
      <c r="O50" s="86">
        <v>0</v>
      </c>
      <c r="P50" s="75">
        <f>O50-N50</f>
        <v>0</v>
      </c>
      <c r="Q50" s="86"/>
      <c r="R50" s="86">
        <v>0</v>
      </c>
      <c r="S50" s="75">
        <f>R50-Q50</f>
        <v>0</v>
      </c>
      <c r="T50" s="86"/>
      <c r="U50" s="86">
        <v>0</v>
      </c>
      <c r="V50" s="75">
        <f>U50-T50</f>
        <v>0</v>
      </c>
      <c r="W50" s="75">
        <f>T50+Q50+N50+K50+H50</f>
        <v>692.76780000000008</v>
      </c>
      <c r="X50" s="75">
        <f>U50+R50+O50+L50+I50</f>
        <v>0</v>
      </c>
      <c r="Y50" s="75">
        <f>X50-W50</f>
        <v>-692.76780000000008</v>
      </c>
      <c r="Z50" s="76">
        <f t="shared" si="0"/>
        <v>2.4900000000000002</v>
      </c>
      <c r="AA50" s="76">
        <f t="shared" si="0"/>
        <v>0</v>
      </c>
      <c r="AC50" s="8"/>
    </row>
    <row r="51" spans="1:29" ht="15" customHeight="1" x14ac:dyDescent="0.25">
      <c r="A51" s="77">
        <v>47</v>
      </c>
      <c r="B51" s="87" t="s">
        <v>77</v>
      </c>
      <c r="C51" s="79"/>
      <c r="D51" s="80"/>
      <c r="E51" s="81">
        <f>SUM(E50)</f>
        <v>278.22000000000003</v>
      </c>
      <c r="F51" s="81">
        <f t="shared" ref="F51:V51" si="14">SUM(F50)</f>
        <v>0</v>
      </c>
      <c r="G51" s="81">
        <f t="shared" si="14"/>
        <v>-278.22000000000003</v>
      </c>
      <c r="H51" s="81">
        <f t="shared" si="14"/>
        <v>0</v>
      </c>
      <c r="I51" s="81">
        <f t="shared" si="14"/>
        <v>0</v>
      </c>
      <c r="J51" s="81">
        <f t="shared" si="14"/>
        <v>0</v>
      </c>
      <c r="K51" s="81">
        <f t="shared" si="14"/>
        <v>692.76780000000008</v>
      </c>
      <c r="L51" s="81">
        <f t="shared" si="14"/>
        <v>0</v>
      </c>
      <c r="M51" s="81">
        <f t="shared" si="14"/>
        <v>-692.76780000000008</v>
      </c>
      <c r="N51" s="81">
        <f t="shared" si="14"/>
        <v>0</v>
      </c>
      <c r="O51" s="81">
        <f t="shared" si="14"/>
        <v>0</v>
      </c>
      <c r="P51" s="81">
        <f t="shared" si="14"/>
        <v>0</v>
      </c>
      <c r="Q51" s="81">
        <f t="shared" si="14"/>
        <v>0</v>
      </c>
      <c r="R51" s="81">
        <f t="shared" si="14"/>
        <v>0</v>
      </c>
      <c r="S51" s="81">
        <f t="shared" si="14"/>
        <v>0</v>
      </c>
      <c r="T51" s="81">
        <f t="shared" si="14"/>
        <v>0</v>
      </c>
      <c r="U51" s="81">
        <f t="shared" si="14"/>
        <v>0</v>
      </c>
      <c r="V51" s="81">
        <f t="shared" si="14"/>
        <v>0</v>
      </c>
      <c r="W51" s="81">
        <f>SUM(W50)</f>
        <v>692.76780000000008</v>
      </c>
      <c r="X51" s="81">
        <f>SUM(X50)</f>
        <v>0</v>
      </c>
      <c r="Y51" s="81">
        <f>SUM(Y50)</f>
        <v>-692.76780000000008</v>
      </c>
      <c r="Z51" s="81">
        <f>SUM(Z50)</f>
        <v>2.4900000000000002</v>
      </c>
      <c r="AA51" s="81">
        <f>SUM(AA50)</f>
        <v>0</v>
      </c>
      <c r="AC51" s="8"/>
    </row>
    <row r="52" spans="1:29" ht="15" customHeight="1" x14ac:dyDescent="0.25">
      <c r="A52" s="4">
        <v>48</v>
      </c>
      <c r="B52" s="85" t="s">
        <v>81</v>
      </c>
      <c r="C52" s="73">
        <v>1600</v>
      </c>
      <c r="D52" s="74">
        <v>0.36220000000000002</v>
      </c>
      <c r="E52" s="75">
        <v>238.2</v>
      </c>
      <c r="F52" s="75">
        <v>198.35265779999997</v>
      </c>
      <c r="G52" s="75">
        <f t="shared" si="1"/>
        <v>-39.847342200000014</v>
      </c>
      <c r="H52" s="75">
        <v>361.01666666666665</v>
      </c>
      <c r="I52" s="75">
        <v>408.32597100330003</v>
      </c>
      <c r="J52" s="75">
        <f t="shared" si="2"/>
        <v>47.309304336633375</v>
      </c>
      <c r="K52" s="75">
        <v>905.16</v>
      </c>
      <c r="L52" s="75">
        <v>733.90483386000005</v>
      </c>
      <c r="M52" s="75">
        <f t="shared" si="3"/>
        <v>-171.25516613999991</v>
      </c>
      <c r="N52" s="75"/>
      <c r="O52" s="75">
        <v>0</v>
      </c>
      <c r="P52" s="75">
        <f t="shared" si="4"/>
        <v>0</v>
      </c>
      <c r="Q52" s="75"/>
      <c r="R52" s="75">
        <v>0</v>
      </c>
      <c r="S52" s="75">
        <f t="shared" si="5"/>
        <v>0</v>
      </c>
      <c r="T52" s="75"/>
      <c r="U52" s="75">
        <v>0</v>
      </c>
      <c r="V52" s="75">
        <f t="shared" si="6"/>
        <v>0</v>
      </c>
      <c r="W52" s="75">
        <f t="shared" si="7"/>
        <v>1266.1766666666667</v>
      </c>
      <c r="X52" s="75">
        <f t="shared" si="7"/>
        <v>1142.2308048633001</v>
      </c>
      <c r="Y52" s="75">
        <f t="shared" si="8"/>
        <v>-123.9458618033666</v>
      </c>
      <c r="Z52" s="76">
        <f t="shared" ref="Z52:AA79" si="15">IFERROR(W52/E52,0)</f>
        <v>5.3156031346207673</v>
      </c>
      <c r="AA52" s="76">
        <f t="shared" si="15"/>
        <v>5.7585858315799197</v>
      </c>
      <c r="AC52" s="8"/>
    </row>
    <row r="53" spans="1:29" ht="15" customHeight="1" x14ac:dyDescent="0.25">
      <c r="A53" s="4">
        <f t="shared" si="9"/>
        <v>49</v>
      </c>
      <c r="B53" s="85" t="s">
        <v>82</v>
      </c>
      <c r="C53" s="73">
        <v>800</v>
      </c>
      <c r="D53" s="74">
        <v>0.36220000000000002</v>
      </c>
      <c r="E53" s="75">
        <v>142.16999999999999</v>
      </c>
      <c r="F53" s="75">
        <v>111.6124749</v>
      </c>
      <c r="G53" s="75">
        <f t="shared" si="1"/>
        <v>-30.557525099999992</v>
      </c>
      <c r="H53" s="75">
        <v>365.55</v>
      </c>
      <c r="I53" s="75">
        <v>374.92482896459995</v>
      </c>
      <c r="J53" s="75">
        <f t="shared" si="2"/>
        <v>9.3748289645999421</v>
      </c>
      <c r="K53" s="75">
        <v>454.94399999999996</v>
      </c>
      <c r="L53" s="75">
        <v>351.579295935</v>
      </c>
      <c r="M53" s="75">
        <f t="shared" si="3"/>
        <v>-103.36470406499996</v>
      </c>
      <c r="N53" s="75"/>
      <c r="O53" s="75">
        <v>0</v>
      </c>
      <c r="P53" s="75">
        <f t="shared" si="4"/>
        <v>0</v>
      </c>
      <c r="Q53" s="75"/>
      <c r="R53" s="75">
        <v>0</v>
      </c>
      <c r="S53" s="75">
        <f t="shared" si="5"/>
        <v>0</v>
      </c>
      <c r="T53" s="75"/>
      <c r="U53" s="75">
        <v>0</v>
      </c>
      <c r="V53" s="75">
        <f t="shared" si="6"/>
        <v>0</v>
      </c>
      <c r="W53" s="75">
        <f t="shared" si="7"/>
        <v>820.49399999999991</v>
      </c>
      <c r="X53" s="75">
        <f t="shared" si="7"/>
        <v>726.5041248995999</v>
      </c>
      <c r="Y53" s="75">
        <f t="shared" si="8"/>
        <v>-93.989875100400013</v>
      </c>
      <c r="Z53" s="76">
        <f t="shared" si="15"/>
        <v>5.7712175564465076</v>
      </c>
      <c r="AA53" s="76">
        <f t="shared" si="15"/>
        <v>6.5091659830186233</v>
      </c>
      <c r="AC53" s="8"/>
    </row>
    <row r="54" spans="1:29" ht="15" customHeight="1" x14ac:dyDescent="0.25">
      <c r="A54" s="4">
        <f t="shared" si="9"/>
        <v>50</v>
      </c>
      <c r="B54" s="85" t="s">
        <v>83</v>
      </c>
      <c r="C54" s="73">
        <v>216</v>
      </c>
      <c r="D54" s="74">
        <v>0.36220000000000002</v>
      </c>
      <c r="E54" s="75">
        <v>0</v>
      </c>
      <c r="F54" s="75">
        <v>0</v>
      </c>
      <c r="G54" s="75">
        <f t="shared" si="1"/>
        <v>0</v>
      </c>
      <c r="H54" s="75">
        <v>4.5583333333333336</v>
      </c>
      <c r="I54" s="75">
        <v>6.9666431256000001</v>
      </c>
      <c r="J54" s="75">
        <f t="shared" si="2"/>
        <v>2.4083097922666665</v>
      </c>
      <c r="K54" s="75">
        <v>0</v>
      </c>
      <c r="L54" s="75">
        <v>0</v>
      </c>
      <c r="M54" s="75">
        <f t="shared" si="3"/>
        <v>0</v>
      </c>
      <c r="N54" s="75"/>
      <c r="O54" s="75">
        <v>0</v>
      </c>
      <c r="P54" s="75">
        <f t="shared" si="4"/>
        <v>0</v>
      </c>
      <c r="Q54" s="75"/>
      <c r="R54" s="75">
        <v>0</v>
      </c>
      <c r="S54" s="75">
        <f t="shared" si="5"/>
        <v>0</v>
      </c>
      <c r="T54" s="75"/>
      <c r="U54" s="75">
        <v>0</v>
      </c>
      <c r="V54" s="75">
        <f t="shared" si="6"/>
        <v>0</v>
      </c>
      <c r="W54" s="75">
        <f t="shared" si="7"/>
        <v>4.5583333333333336</v>
      </c>
      <c r="X54" s="75">
        <f t="shared" si="7"/>
        <v>6.9666431256000001</v>
      </c>
      <c r="Y54" s="75">
        <f t="shared" si="8"/>
        <v>2.4083097922666665</v>
      </c>
      <c r="Z54" s="76">
        <f t="shared" si="15"/>
        <v>0</v>
      </c>
      <c r="AA54" s="76">
        <f t="shared" si="15"/>
        <v>0</v>
      </c>
      <c r="AC54" s="8"/>
    </row>
    <row r="55" spans="1:29" ht="15" customHeight="1" x14ac:dyDescent="0.2">
      <c r="A55" s="4">
        <v>51</v>
      </c>
      <c r="B55" s="88" t="s">
        <v>84</v>
      </c>
      <c r="C55" s="73"/>
      <c r="D55" s="74">
        <v>0.36220000000000002</v>
      </c>
      <c r="E55" s="75">
        <v>0</v>
      </c>
      <c r="F55" s="75">
        <v>0.69829628399999999</v>
      </c>
      <c r="G55" s="75">
        <f t="shared" si="1"/>
        <v>0.69829628399999999</v>
      </c>
      <c r="H55" s="75">
        <v>0</v>
      </c>
      <c r="I55" s="75">
        <v>0</v>
      </c>
      <c r="J55" s="75">
        <f t="shared" si="2"/>
        <v>0</v>
      </c>
      <c r="K55" s="75">
        <v>0</v>
      </c>
      <c r="L55" s="75">
        <v>5.4327451599000005</v>
      </c>
      <c r="M55" s="75">
        <f t="shared" si="3"/>
        <v>5.4327451599000005</v>
      </c>
      <c r="N55" s="75"/>
      <c r="O55" s="75">
        <v>0</v>
      </c>
      <c r="P55" s="75">
        <f t="shared" si="4"/>
        <v>0</v>
      </c>
      <c r="Q55" s="75"/>
      <c r="R55" s="75">
        <v>0</v>
      </c>
      <c r="S55" s="75">
        <f t="shared" si="5"/>
        <v>0</v>
      </c>
      <c r="T55" s="75"/>
      <c r="U55" s="75">
        <v>0</v>
      </c>
      <c r="V55" s="75">
        <f t="shared" si="6"/>
        <v>0</v>
      </c>
      <c r="W55" s="75">
        <f>T55+Q55+N55+K55+H55</f>
        <v>0</v>
      </c>
      <c r="X55" s="75">
        <f>U55+R55+O55+L55+I55</f>
        <v>5.4327451599000005</v>
      </c>
      <c r="Y55" s="75">
        <f>X55-W55</f>
        <v>5.4327451599000005</v>
      </c>
      <c r="Z55" s="76">
        <f t="shared" si="15"/>
        <v>0</v>
      </c>
      <c r="AA55" s="76">
        <f t="shared" si="15"/>
        <v>7.7800001007881647</v>
      </c>
      <c r="AC55" s="8"/>
    </row>
    <row r="56" spans="1:29" ht="15" customHeight="1" x14ac:dyDescent="0.25">
      <c r="A56" s="77">
        <v>52</v>
      </c>
      <c r="B56" s="78" t="s">
        <v>85</v>
      </c>
      <c r="C56" s="79">
        <f>SUM(C52:C54)</f>
        <v>2616</v>
      </c>
      <c r="D56" s="80">
        <v>0.36220000000000002</v>
      </c>
      <c r="E56" s="81">
        <f>SUM(E52:E55)</f>
        <v>380.37</v>
      </c>
      <c r="F56" s="81">
        <f t="shared" ref="F56:V56" si="16">SUM(F52:F55)</f>
        <v>310.66342898399995</v>
      </c>
      <c r="G56" s="81">
        <f t="shared" si="16"/>
        <v>-69.706571016000012</v>
      </c>
      <c r="H56" s="81">
        <f t="shared" si="16"/>
        <v>731.12499999999989</v>
      </c>
      <c r="I56" s="81">
        <f t="shared" si="16"/>
        <v>790.21744309349992</v>
      </c>
      <c r="J56" s="81">
        <f t="shared" si="16"/>
        <v>59.09244309349998</v>
      </c>
      <c r="K56" s="81">
        <f t="shared" si="16"/>
        <v>1360.1039999999998</v>
      </c>
      <c r="L56" s="81">
        <f t="shared" si="16"/>
        <v>1090.9168749549001</v>
      </c>
      <c r="M56" s="81">
        <f t="shared" si="16"/>
        <v>-269.18712504509989</v>
      </c>
      <c r="N56" s="81">
        <f t="shared" si="16"/>
        <v>0</v>
      </c>
      <c r="O56" s="81">
        <f t="shared" si="16"/>
        <v>0</v>
      </c>
      <c r="P56" s="81">
        <f t="shared" si="16"/>
        <v>0</v>
      </c>
      <c r="Q56" s="81">
        <f t="shared" si="16"/>
        <v>0</v>
      </c>
      <c r="R56" s="81">
        <f t="shared" si="16"/>
        <v>0</v>
      </c>
      <c r="S56" s="81">
        <f t="shared" si="16"/>
        <v>0</v>
      </c>
      <c r="T56" s="81">
        <f t="shared" si="16"/>
        <v>0</v>
      </c>
      <c r="U56" s="81">
        <f t="shared" si="16"/>
        <v>0</v>
      </c>
      <c r="V56" s="81">
        <f t="shared" si="16"/>
        <v>0</v>
      </c>
      <c r="W56" s="81">
        <f>SUM(W52:W55)</f>
        <v>2091.2290000000003</v>
      </c>
      <c r="X56" s="81">
        <f>SUM(X52:X55)</f>
        <v>1881.1343180484</v>
      </c>
      <c r="Y56" s="81">
        <f>SUM(Y52:Y55)</f>
        <v>-210.09468195159994</v>
      </c>
      <c r="Z56" s="82">
        <f t="shared" si="15"/>
        <v>5.4978810105949476</v>
      </c>
      <c r="AA56" s="82">
        <f t="shared" si="15"/>
        <v>6.0552164900789913</v>
      </c>
      <c r="AC56" s="8"/>
    </row>
    <row r="57" spans="1:29" ht="15" customHeight="1" x14ac:dyDescent="0.2">
      <c r="A57" s="4">
        <v>53</v>
      </c>
      <c r="B57" s="88" t="s">
        <v>170</v>
      </c>
      <c r="C57" s="73">
        <v>230.55</v>
      </c>
      <c r="D57" s="74">
        <v>0.36220000000000002</v>
      </c>
      <c r="E57" s="75">
        <v>49.18</v>
      </c>
      <c r="F57" s="75">
        <v>48.662216314200002</v>
      </c>
      <c r="G57" s="75">
        <f t="shared" si="1"/>
        <v>-0.51778368579999778</v>
      </c>
      <c r="H57" s="75">
        <v>81.216666666666669</v>
      </c>
      <c r="I57" s="75">
        <v>67.975750227599988</v>
      </c>
      <c r="J57" s="75">
        <f t="shared" si="2"/>
        <v>-13.24091643906668</v>
      </c>
      <c r="K57" s="75">
        <v>125.9008</v>
      </c>
      <c r="L57" s="75">
        <v>137.09966323589998</v>
      </c>
      <c r="M57" s="75">
        <f t="shared" si="3"/>
        <v>11.198863235899978</v>
      </c>
      <c r="N57" s="75"/>
      <c r="O57" s="75">
        <v>0</v>
      </c>
      <c r="P57" s="75">
        <f t="shared" si="4"/>
        <v>0</v>
      </c>
      <c r="Q57" s="75"/>
      <c r="R57" s="75">
        <v>0</v>
      </c>
      <c r="S57" s="75">
        <f t="shared" si="5"/>
        <v>0</v>
      </c>
      <c r="T57" s="75"/>
      <c r="U57" s="75">
        <v>0</v>
      </c>
      <c r="V57" s="75">
        <f t="shared" si="6"/>
        <v>0</v>
      </c>
      <c r="W57" s="75">
        <f t="shared" si="7"/>
        <v>207.11746666666667</v>
      </c>
      <c r="X57" s="75">
        <f t="shared" si="7"/>
        <v>205.07541346349996</v>
      </c>
      <c r="Y57" s="75">
        <f t="shared" si="8"/>
        <v>-2.0420532031667165</v>
      </c>
      <c r="Z57" s="76">
        <f t="shared" si="15"/>
        <v>4.2114165649993227</v>
      </c>
      <c r="AA57" s="76">
        <f t="shared" si="15"/>
        <v>4.2142637347090455</v>
      </c>
      <c r="AC57" s="8"/>
    </row>
    <row r="58" spans="1:29" ht="15" customHeight="1" x14ac:dyDescent="0.2">
      <c r="A58" s="4">
        <v>54</v>
      </c>
      <c r="B58" s="88" t="s">
        <v>171</v>
      </c>
      <c r="C58" s="73">
        <v>500</v>
      </c>
      <c r="D58" s="74">
        <v>0.36220000000000002</v>
      </c>
      <c r="E58" s="75">
        <v>101.31</v>
      </c>
      <c r="F58" s="75">
        <v>115.9200666126</v>
      </c>
      <c r="G58" s="75">
        <f>F58-E58</f>
        <v>14.610066612599994</v>
      </c>
      <c r="H58" s="75">
        <v>199.2</v>
      </c>
      <c r="I58" s="75">
        <v>187.11863914949998</v>
      </c>
      <c r="J58" s="75">
        <f>I58-H58</f>
        <v>-12.081360850500005</v>
      </c>
      <c r="K58" s="75">
        <v>252.26190000000003</v>
      </c>
      <c r="L58" s="75">
        <v>255.02414661809999</v>
      </c>
      <c r="M58" s="75">
        <f>L58-K58</f>
        <v>2.7622466180999652</v>
      </c>
      <c r="N58" s="75"/>
      <c r="O58" s="75">
        <v>0</v>
      </c>
      <c r="P58" s="75">
        <f>O58-N58</f>
        <v>0</v>
      </c>
      <c r="Q58" s="75"/>
      <c r="R58" s="75">
        <v>0</v>
      </c>
      <c r="S58" s="75">
        <f>R58-Q58</f>
        <v>0</v>
      </c>
      <c r="T58" s="75"/>
      <c r="U58" s="75">
        <v>6.2349205643999994</v>
      </c>
      <c r="V58" s="75">
        <f>U58-T58</f>
        <v>6.2349205643999994</v>
      </c>
      <c r="W58" s="75">
        <f t="shared" si="7"/>
        <v>451.46190000000001</v>
      </c>
      <c r="X58" s="75">
        <f>U58+R58+O58+L58+I58</f>
        <v>448.37770633199995</v>
      </c>
      <c r="Y58" s="75">
        <f>X58-W58</f>
        <v>-3.0841936680000686</v>
      </c>
      <c r="Z58" s="76">
        <f t="shared" si="15"/>
        <v>4.4562422268285458</v>
      </c>
      <c r="AA58" s="76">
        <f t="shared" si="15"/>
        <v>3.8679904130012233</v>
      </c>
      <c r="AC58" s="8"/>
    </row>
    <row r="59" spans="1:29" ht="15" customHeight="1" x14ac:dyDescent="0.2">
      <c r="A59" s="4">
        <v>55</v>
      </c>
      <c r="B59" s="88" t="s">
        <v>86</v>
      </c>
      <c r="C59" s="73">
        <v>625</v>
      </c>
      <c r="D59" s="74">
        <v>0.36220000000000002</v>
      </c>
      <c r="E59" s="75">
        <v>126.64</v>
      </c>
      <c r="F59" s="75">
        <v>133.58423924370001</v>
      </c>
      <c r="G59" s="75">
        <f>F59-E59</f>
        <v>6.9442392437000109</v>
      </c>
      <c r="H59" s="75">
        <v>236.57499999999999</v>
      </c>
      <c r="I59" s="75">
        <v>210.96915993989998</v>
      </c>
      <c r="J59" s="75">
        <f>I59-H59</f>
        <v>-25.605840060100007</v>
      </c>
      <c r="K59" s="75">
        <v>324.19839999999999</v>
      </c>
      <c r="L59" s="75">
        <v>354.63378828689997</v>
      </c>
      <c r="M59" s="75">
        <f>L59-K59</f>
        <v>30.435388286899979</v>
      </c>
      <c r="N59" s="75"/>
      <c r="O59" s="75">
        <v>0</v>
      </c>
      <c r="P59" s="75">
        <f>O59-N59</f>
        <v>0</v>
      </c>
      <c r="Q59" s="75"/>
      <c r="R59" s="75">
        <v>0</v>
      </c>
      <c r="S59" s="75">
        <f>R59-Q59</f>
        <v>0</v>
      </c>
      <c r="T59" s="75"/>
      <c r="U59" s="75">
        <v>10.9942917021</v>
      </c>
      <c r="V59" s="75">
        <f>U59-T59</f>
        <v>10.9942917021</v>
      </c>
      <c r="W59" s="75">
        <f t="shared" si="7"/>
        <v>560.77340000000004</v>
      </c>
      <c r="X59" s="75">
        <f>U59+R59+O59+L59+I59</f>
        <v>576.59723992889997</v>
      </c>
      <c r="Y59" s="75">
        <f>X59-W59</f>
        <v>15.823839928899929</v>
      </c>
      <c r="Z59" s="76">
        <f t="shared" si="15"/>
        <v>4.4280906506632975</v>
      </c>
      <c r="AA59" s="76">
        <f t="shared" si="15"/>
        <v>4.3163568037169693</v>
      </c>
      <c r="AC59" s="8"/>
    </row>
    <row r="60" spans="1:29" ht="15" customHeight="1" x14ac:dyDescent="0.2">
      <c r="A60" s="4">
        <v>56</v>
      </c>
      <c r="B60" s="88" t="s">
        <v>87</v>
      </c>
      <c r="C60" s="73">
        <v>125</v>
      </c>
      <c r="D60" s="74">
        <v>0.36220000000000002</v>
      </c>
      <c r="E60" s="75">
        <v>0</v>
      </c>
      <c r="F60" s="75">
        <v>27.214042924800001</v>
      </c>
      <c r="G60" s="75">
        <f>F60-E60</f>
        <v>27.214042924800001</v>
      </c>
      <c r="H60" s="75">
        <v>0</v>
      </c>
      <c r="I60" s="75">
        <v>45.206853558299997</v>
      </c>
      <c r="J60" s="75">
        <f>I60-H60</f>
        <v>45.206853558299997</v>
      </c>
      <c r="K60" s="75">
        <v>0</v>
      </c>
      <c r="L60" s="75">
        <v>59.870894293799999</v>
      </c>
      <c r="M60" s="75">
        <f>L60-K60</f>
        <v>59.870894293799999</v>
      </c>
      <c r="N60" s="75"/>
      <c r="O60" s="75">
        <v>0</v>
      </c>
      <c r="P60" s="75">
        <f>O60-N60</f>
        <v>0</v>
      </c>
      <c r="Q60" s="75"/>
      <c r="R60" s="75">
        <v>0</v>
      </c>
      <c r="S60" s="75">
        <f>R60-Q60</f>
        <v>0</v>
      </c>
      <c r="T60" s="75"/>
      <c r="U60" s="75">
        <v>1.2200753052</v>
      </c>
      <c r="V60" s="75">
        <f>U60-T60</f>
        <v>1.2200753052</v>
      </c>
      <c r="W60" s="75">
        <f t="shared" si="7"/>
        <v>0</v>
      </c>
      <c r="X60" s="75">
        <f>U60+R60+O60+L60+I60</f>
        <v>106.2978231573</v>
      </c>
      <c r="Y60" s="75">
        <f>X60-W60</f>
        <v>106.2978231573</v>
      </c>
      <c r="Z60" s="76">
        <f t="shared" si="15"/>
        <v>0</v>
      </c>
      <c r="AA60" s="76">
        <f t="shared" si="15"/>
        <v>3.9059916033435593</v>
      </c>
      <c r="AC60" s="8"/>
    </row>
    <row r="61" spans="1:29" ht="15" customHeight="1" x14ac:dyDescent="0.25">
      <c r="A61" s="89">
        <v>57</v>
      </c>
      <c r="B61" s="85" t="s">
        <v>88</v>
      </c>
      <c r="C61" s="73">
        <v>1040</v>
      </c>
      <c r="D61" s="74">
        <v>0.36220000000000002</v>
      </c>
      <c r="E61" s="75">
        <v>147.57</v>
      </c>
      <c r="F61" s="75">
        <v>169.95943034999999</v>
      </c>
      <c r="G61" s="75">
        <f t="shared" si="1"/>
        <v>22.389430349999998</v>
      </c>
      <c r="H61" s="75">
        <v>256.86666666666667</v>
      </c>
      <c r="I61" s="75">
        <v>284.42103474419997</v>
      </c>
      <c r="J61" s="75">
        <f t="shared" si="2"/>
        <v>27.554368077533297</v>
      </c>
      <c r="K61" s="75">
        <v>513.54359999999997</v>
      </c>
      <c r="L61" s="75">
        <v>560.52620129429999</v>
      </c>
      <c r="M61" s="75">
        <f t="shared" si="3"/>
        <v>46.982601294300025</v>
      </c>
      <c r="N61" s="75"/>
      <c r="O61" s="75">
        <v>0</v>
      </c>
      <c r="P61" s="75">
        <f t="shared" si="4"/>
        <v>0</v>
      </c>
      <c r="Q61" s="75"/>
      <c r="R61" s="75">
        <v>0</v>
      </c>
      <c r="S61" s="75">
        <f t="shared" si="5"/>
        <v>0</v>
      </c>
      <c r="T61" s="75"/>
      <c r="U61" s="75">
        <v>0</v>
      </c>
      <c r="V61" s="75">
        <f t="shared" si="6"/>
        <v>0</v>
      </c>
      <c r="W61" s="75">
        <f t="shared" si="7"/>
        <v>770.41026666666664</v>
      </c>
      <c r="X61" s="75">
        <f>U61+R61+O61+L61+I61</f>
        <v>844.94723603850002</v>
      </c>
      <c r="Y61" s="75">
        <f>X61-W61</f>
        <v>74.536969371833379</v>
      </c>
      <c r="Z61" s="76">
        <f t="shared" si="15"/>
        <v>5.220642858756297</v>
      </c>
      <c r="AA61" s="76">
        <f t="shared" si="15"/>
        <v>4.9714642741417032</v>
      </c>
      <c r="AC61" s="8"/>
    </row>
    <row r="62" spans="1:29" ht="15" customHeight="1" x14ac:dyDescent="0.25">
      <c r="A62" s="90">
        <v>58</v>
      </c>
      <c r="B62" s="78" t="s">
        <v>89</v>
      </c>
      <c r="C62" s="79">
        <f>SUM(C57:C61)</f>
        <v>2520.5500000000002</v>
      </c>
      <c r="D62" s="80">
        <v>0.36220000000000002</v>
      </c>
      <c r="E62" s="81">
        <f>SUM(E57:E61)</f>
        <v>424.7</v>
      </c>
      <c r="F62" s="81">
        <f t="shared" ref="F62:Y62" si="17">SUM(F57:F61)</f>
        <v>495.33999544530002</v>
      </c>
      <c r="G62" s="81">
        <f t="shared" si="17"/>
        <v>70.639995445300002</v>
      </c>
      <c r="H62" s="81">
        <f t="shared" si="17"/>
        <v>773.85833333333323</v>
      </c>
      <c r="I62" s="81">
        <f t="shared" si="17"/>
        <v>795.69143761949988</v>
      </c>
      <c r="J62" s="81">
        <f t="shared" si="17"/>
        <v>21.833104286166602</v>
      </c>
      <c r="K62" s="81">
        <f t="shared" si="17"/>
        <v>1215.9047</v>
      </c>
      <c r="L62" s="81">
        <f t="shared" si="17"/>
        <v>1367.154693729</v>
      </c>
      <c r="M62" s="81">
        <f t="shared" si="17"/>
        <v>151.24999372899995</v>
      </c>
      <c r="N62" s="81">
        <f t="shared" si="17"/>
        <v>0</v>
      </c>
      <c r="O62" s="81">
        <f t="shared" si="17"/>
        <v>0</v>
      </c>
      <c r="P62" s="81">
        <f t="shared" si="17"/>
        <v>0</v>
      </c>
      <c r="Q62" s="81">
        <f t="shared" si="17"/>
        <v>0</v>
      </c>
      <c r="R62" s="81">
        <f t="shared" si="17"/>
        <v>0</v>
      </c>
      <c r="S62" s="81">
        <f t="shared" si="17"/>
        <v>0</v>
      </c>
      <c r="T62" s="81">
        <f t="shared" si="17"/>
        <v>0</v>
      </c>
      <c r="U62" s="81">
        <f t="shared" si="17"/>
        <v>18.449287571699998</v>
      </c>
      <c r="V62" s="81">
        <f t="shared" si="17"/>
        <v>18.449287571699998</v>
      </c>
      <c r="W62" s="81">
        <f t="shared" si="17"/>
        <v>1989.7630333333336</v>
      </c>
      <c r="X62" s="81">
        <f t="shared" si="17"/>
        <v>2181.2954189202001</v>
      </c>
      <c r="Y62" s="81">
        <f t="shared" si="17"/>
        <v>191.53238558686652</v>
      </c>
      <c r="Z62" s="82">
        <f t="shared" si="15"/>
        <v>4.6851025037281229</v>
      </c>
      <c r="AA62" s="82">
        <f t="shared" si="15"/>
        <v>4.403632735045476</v>
      </c>
      <c r="AC62" s="8"/>
    </row>
    <row r="63" spans="1:29" ht="15" customHeight="1" x14ac:dyDescent="0.25">
      <c r="A63" s="4">
        <f t="shared" si="9"/>
        <v>59</v>
      </c>
      <c r="B63" s="85" t="s">
        <v>90</v>
      </c>
      <c r="C63" s="73"/>
      <c r="D63" s="4"/>
      <c r="E63" s="75">
        <v>0</v>
      </c>
      <c r="F63" s="75">
        <v>-2.3439217958999996</v>
      </c>
      <c r="G63" s="75">
        <f t="shared" si="1"/>
        <v>-2.3439217958999996</v>
      </c>
      <c r="H63" s="75">
        <v>0</v>
      </c>
      <c r="I63" s="75">
        <v>0</v>
      </c>
      <c r="J63" s="75">
        <f t="shared" si="2"/>
        <v>0</v>
      </c>
      <c r="K63" s="75">
        <v>0</v>
      </c>
      <c r="L63" s="75">
        <v>9.3933289862999985</v>
      </c>
      <c r="M63" s="75">
        <f t="shared" si="3"/>
        <v>9.3933289862999985</v>
      </c>
      <c r="N63" s="75"/>
      <c r="O63" s="75">
        <v>0</v>
      </c>
      <c r="P63" s="75">
        <f t="shared" si="4"/>
        <v>0</v>
      </c>
      <c r="Q63" s="75"/>
      <c r="R63" s="75">
        <v>0</v>
      </c>
      <c r="S63" s="75">
        <f t="shared" si="5"/>
        <v>0</v>
      </c>
      <c r="T63" s="75"/>
      <c r="U63" s="75">
        <v>0</v>
      </c>
      <c r="V63" s="75">
        <f t="shared" si="6"/>
        <v>0</v>
      </c>
      <c r="W63" s="75">
        <f t="shared" si="7"/>
        <v>0</v>
      </c>
      <c r="X63" s="75">
        <f t="shared" si="7"/>
        <v>9.3933289862999985</v>
      </c>
      <c r="Y63" s="75">
        <f t="shared" si="8"/>
        <v>9.3933289862999985</v>
      </c>
      <c r="Z63" s="76">
        <f t="shared" si="15"/>
        <v>0</v>
      </c>
      <c r="AA63" s="76">
        <f t="shared" si="15"/>
        <v>-4.0075266174540713</v>
      </c>
      <c r="AC63" s="8"/>
    </row>
    <row r="64" spans="1:29" ht="15" customHeight="1" x14ac:dyDescent="0.25">
      <c r="A64" s="4">
        <f t="shared" si="9"/>
        <v>60</v>
      </c>
      <c r="B64" s="85" t="s">
        <v>91</v>
      </c>
      <c r="C64" s="73"/>
      <c r="D64" s="4"/>
      <c r="E64" s="75">
        <v>98.26</v>
      </c>
      <c r="F64" s="75">
        <v>133.973048979</v>
      </c>
      <c r="G64" s="75">
        <f t="shared" si="1"/>
        <v>35.713048978999993</v>
      </c>
      <c r="H64" s="75">
        <v>0</v>
      </c>
      <c r="I64" s="75">
        <v>0</v>
      </c>
      <c r="J64" s="75">
        <f t="shared" si="2"/>
        <v>0</v>
      </c>
      <c r="K64" s="75">
        <v>571.87320000000011</v>
      </c>
      <c r="L64" s="75">
        <v>518.73404860085623</v>
      </c>
      <c r="M64" s="75">
        <f t="shared" si="3"/>
        <v>-53.139151399143884</v>
      </c>
      <c r="N64" s="75"/>
      <c r="O64" s="75">
        <v>0</v>
      </c>
      <c r="P64" s="75">
        <f t="shared" si="4"/>
        <v>0</v>
      </c>
      <c r="Q64" s="75"/>
      <c r="R64" s="75">
        <v>0</v>
      </c>
      <c r="S64" s="75">
        <f t="shared" si="5"/>
        <v>0</v>
      </c>
      <c r="T64" s="75"/>
      <c r="U64" s="75">
        <v>0</v>
      </c>
      <c r="V64" s="75">
        <f t="shared" si="6"/>
        <v>0</v>
      </c>
      <c r="W64" s="75">
        <f t="shared" si="7"/>
        <v>571.87320000000011</v>
      </c>
      <c r="X64" s="75">
        <f t="shared" si="7"/>
        <v>518.73404860085623</v>
      </c>
      <c r="Y64" s="75">
        <f t="shared" si="8"/>
        <v>-53.139151399143884</v>
      </c>
      <c r="Z64" s="76">
        <f t="shared" si="15"/>
        <v>5.8200000000000012</v>
      </c>
      <c r="AA64" s="76">
        <f t="shared" si="15"/>
        <v>3.8719283658474231</v>
      </c>
      <c r="AC64" s="8"/>
    </row>
    <row r="65" spans="1:29" ht="15" customHeight="1" x14ac:dyDescent="0.25">
      <c r="A65" s="4">
        <f t="shared" si="9"/>
        <v>61</v>
      </c>
      <c r="B65" s="85" t="s">
        <v>92</v>
      </c>
      <c r="C65" s="73"/>
      <c r="D65" s="4"/>
      <c r="E65" s="75">
        <v>0</v>
      </c>
      <c r="F65" s="75">
        <v>-11.585075849999999</v>
      </c>
      <c r="G65" s="75">
        <f t="shared" si="1"/>
        <v>-11.585075849999999</v>
      </c>
      <c r="H65" s="75">
        <v>0</v>
      </c>
      <c r="I65" s="75">
        <v>0</v>
      </c>
      <c r="J65" s="75">
        <f t="shared" si="2"/>
        <v>0</v>
      </c>
      <c r="K65" s="75">
        <v>0</v>
      </c>
      <c r="L65" s="75">
        <v>-60.006831298438499</v>
      </c>
      <c r="M65" s="75">
        <f t="shared" si="3"/>
        <v>-60.006831298438499</v>
      </c>
      <c r="N65" s="75"/>
      <c r="O65" s="75"/>
      <c r="P65" s="75">
        <f t="shared" si="4"/>
        <v>0</v>
      </c>
      <c r="Q65" s="75"/>
      <c r="R65" s="75"/>
      <c r="S65" s="75">
        <f t="shared" si="5"/>
        <v>0</v>
      </c>
      <c r="T65" s="75"/>
      <c r="U65" s="75"/>
      <c r="V65" s="75">
        <f t="shared" si="6"/>
        <v>0</v>
      </c>
      <c r="W65" s="75">
        <f t="shared" si="7"/>
        <v>0</v>
      </c>
      <c r="X65" s="75">
        <f t="shared" si="7"/>
        <v>-60.006831298438499</v>
      </c>
      <c r="Y65" s="75">
        <f t="shared" si="8"/>
        <v>-60.006831298438499</v>
      </c>
      <c r="Z65" s="76">
        <f t="shared" si="15"/>
        <v>0</v>
      </c>
      <c r="AA65" s="76">
        <f t="shared" si="15"/>
        <v>5.1796666742098632</v>
      </c>
      <c r="AC65" s="8"/>
    </row>
    <row r="66" spans="1:29" ht="15" customHeight="1" x14ac:dyDescent="0.25">
      <c r="A66" s="4">
        <f t="shared" si="9"/>
        <v>62</v>
      </c>
      <c r="B66" s="85" t="s">
        <v>93</v>
      </c>
      <c r="C66" s="73"/>
      <c r="D66" s="4"/>
      <c r="E66" s="75">
        <v>0</v>
      </c>
      <c r="F66" s="75"/>
      <c r="G66" s="75">
        <f t="shared" si="1"/>
        <v>0</v>
      </c>
      <c r="H66" s="75">
        <v>0</v>
      </c>
      <c r="I66" s="75"/>
      <c r="J66" s="75">
        <f t="shared" si="2"/>
        <v>0</v>
      </c>
      <c r="K66" s="75">
        <v>0</v>
      </c>
      <c r="L66" s="75"/>
      <c r="M66" s="75">
        <f t="shared" si="3"/>
        <v>0</v>
      </c>
      <c r="N66" s="75"/>
      <c r="O66" s="75"/>
      <c r="P66" s="75">
        <f t="shared" si="4"/>
        <v>0</v>
      </c>
      <c r="Q66" s="75"/>
      <c r="R66" s="75"/>
      <c r="S66" s="75">
        <f t="shared" si="5"/>
        <v>0</v>
      </c>
      <c r="T66" s="75"/>
      <c r="U66" s="75"/>
      <c r="V66" s="75">
        <f t="shared" si="6"/>
        <v>0</v>
      </c>
      <c r="W66" s="75">
        <f t="shared" si="7"/>
        <v>0</v>
      </c>
      <c r="X66" s="75">
        <f t="shared" si="7"/>
        <v>0</v>
      </c>
      <c r="Y66" s="75">
        <f t="shared" si="8"/>
        <v>0</v>
      </c>
      <c r="Z66" s="76">
        <f t="shared" si="15"/>
        <v>0</v>
      </c>
      <c r="AA66" s="76">
        <f t="shared" si="15"/>
        <v>0</v>
      </c>
      <c r="AC66" s="8"/>
    </row>
    <row r="67" spans="1:29" ht="15" customHeight="1" x14ac:dyDescent="0.25">
      <c r="A67" s="4">
        <f t="shared" si="9"/>
        <v>63</v>
      </c>
      <c r="B67" s="85" t="s">
        <v>94</v>
      </c>
      <c r="C67" s="73"/>
      <c r="D67" s="4"/>
      <c r="E67" s="75">
        <v>0</v>
      </c>
      <c r="F67" s="75"/>
      <c r="G67" s="75">
        <f t="shared" si="1"/>
        <v>0</v>
      </c>
      <c r="H67" s="75">
        <v>0</v>
      </c>
      <c r="I67" s="75"/>
      <c r="J67" s="75">
        <f t="shared" si="2"/>
        <v>0</v>
      </c>
      <c r="K67" s="75">
        <v>0</v>
      </c>
      <c r="L67" s="75"/>
      <c r="M67" s="75">
        <f t="shared" si="3"/>
        <v>0</v>
      </c>
      <c r="N67" s="75"/>
      <c r="O67" s="75"/>
      <c r="P67" s="75">
        <f t="shared" si="4"/>
        <v>0</v>
      </c>
      <c r="Q67" s="75"/>
      <c r="R67" s="75"/>
      <c r="S67" s="75">
        <f t="shared" si="5"/>
        <v>0</v>
      </c>
      <c r="T67" s="75"/>
      <c r="U67" s="75"/>
      <c r="V67" s="75">
        <f t="shared" si="6"/>
        <v>0</v>
      </c>
      <c r="W67" s="75">
        <f t="shared" si="7"/>
        <v>0</v>
      </c>
      <c r="X67" s="75">
        <f t="shared" si="7"/>
        <v>0</v>
      </c>
      <c r="Y67" s="75">
        <f t="shared" si="8"/>
        <v>0</v>
      </c>
      <c r="Z67" s="76">
        <f t="shared" si="15"/>
        <v>0</v>
      </c>
      <c r="AA67" s="76">
        <f t="shared" si="15"/>
        <v>0</v>
      </c>
      <c r="AC67" s="8"/>
    </row>
    <row r="68" spans="1:29" ht="15" customHeight="1" x14ac:dyDescent="0.25">
      <c r="A68" s="4">
        <v>64</v>
      </c>
      <c r="B68" s="91" t="s">
        <v>95</v>
      </c>
      <c r="C68" s="73"/>
      <c r="D68" s="4"/>
      <c r="E68" s="75">
        <v>0</v>
      </c>
      <c r="F68" s="75"/>
      <c r="G68" s="75">
        <f t="shared" si="1"/>
        <v>0</v>
      </c>
      <c r="H68" s="75">
        <v>0</v>
      </c>
      <c r="I68" s="75"/>
      <c r="J68" s="75">
        <f t="shared" si="2"/>
        <v>0</v>
      </c>
      <c r="K68" s="75">
        <v>0</v>
      </c>
      <c r="L68" s="75"/>
      <c r="M68" s="75">
        <f t="shared" si="3"/>
        <v>0</v>
      </c>
      <c r="N68" s="75"/>
      <c r="O68" s="75"/>
      <c r="P68" s="75">
        <f t="shared" si="4"/>
        <v>0</v>
      </c>
      <c r="Q68" s="75"/>
      <c r="R68" s="75"/>
      <c r="S68" s="75">
        <f t="shared" si="5"/>
        <v>0</v>
      </c>
      <c r="T68" s="75"/>
      <c r="U68" s="75"/>
      <c r="V68" s="75">
        <f t="shared" si="6"/>
        <v>0</v>
      </c>
      <c r="W68" s="75">
        <f t="shared" si="7"/>
        <v>0</v>
      </c>
      <c r="X68" s="75">
        <f t="shared" si="7"/>
        <v>0</v>
      </c>
      <c r="Y68" s="75">
        <f t="shared" si="8"/>
        <v>0</v>
      </c>
      <c r="Z68" s="76">
        <f t="shared" si="15"/>
        <v>0</v>
      </c>
      <c r="AA68" s="76">
        <f t="shared" si="15"/>
        <v>0</v>
      </c>
      <c r="AC68" s="8"/>
    </row>
    <row r="69" spans="1:29" ht="15" customHeight="1" x14ac:dyDescent="0.25">
      <c r="A69" s="4">
        <v>65</v>
      </c>
      <c r="B69" s="91" t="s">
        <v>96</v>
      </c>
      <c r="C69" s="73"/>
      <c r="D69" s="4"/>
      <c r="E69" s="75">
        <v>0</v>
      </c>
      <c r="F69" s="75"/>
      <c r="G69" s="75">
        <f t="shared" si="1"/>
        <v>0</v>
      </c>
      <c r="H69" s="75">
        <v>0</v>
      </c>
      <c r="I69" s="75"/>
      <c r="J69" s="75">
        <f t="shared" si="2"/>
        <v>0</v>
      </c>
      <c r="K69" s="75">
        <v>0</v>
      </c>
      <c r="L69" s="75"/>
      <c r="M69" s="75">
        <f t="shared" si="3"/>
        <v>0</v>
      </c>
      <c r="N69" s="75"/>
      <c r="O69" s="75"/>
      <c r="P69" s="75">
        <f t="shared" si="4"/>
        <v>0</v>
      </c>
      <c r="Q69" s="75"/>
      <c r="R69" s="75"/>
      <c r="S69" s="75">
        <f t="shared" si="5"/>
        <v>0</v>
      </c>
      <c r="T69" s="75"/>
      <c r="U69" s="75"/>
      <c r="V69" s="75">
        <f t="shared" si="6"/>
        <v>0</v>
      </c>
      <c r="W69" s="75">
        <f>T69+Q69+N69+K69+H69</f>
        <v>0</v>
      </c>
      <c r="X69" s="75">
        <f>U69+R69+O69+L69+I69</f>
        <v>0</v>
      </c>
      <c r="Y69" s="75">
        <f>X69-W69</f>
        <v>0</v>
      </c>
      <c r="Z69" s="76">
        <f t="shared" si="15"/>
        <v>0</v>
      </c>
      <c r="AA69" s="76">
        <f t="shared" si="15"/>
        <v>0</v>
      </c>
      <c r="AC69" s="8"/>
    </row>
    <row r="70" spans="1:29" ht="15" customHeight="1" x14ac:dyDescent="0.25">
      <c r="A70" s="89">
        <v>66</v>
      </c>
      <c r="B70" s="91" t="s">
        <v>97</v>
      </c>
      <c r="C70" s="73"/>
      <c r="D70" s="4"/>
      <c r="E70" s="75">
        <v>0</v>
      </c>
      <c r="F70" s="75">
        <v>9.3160737600000001</v>
      </c>
      <c r="G70" s="75">
        <f t="shared" si="1"/>
        <v>9.3160737600000001</v>
      </c>
      <c r="H70" s="75">
        <v>0</v>
      </c>
      <c r="I70" s="75">
        <v>0</v>
      </c>
      <c r="J70" s="75">
        <f t="shared" si="2"/>
        <v>0</v>
      </c>
      <c r="K70" s="75">
        <v>0</v>
      </c>
      <c r="L70" s="75">
        <v>46.170461554559992</v>
      </c>
      <c r="M70" s="75">
        <f t="shared" si="3"/>
        <v>46.170461554559992</v>
      </c>
      <c r="N70" s="75"/>
      <c r="O70" s="75"/>
      <c r="P70" s="75">
        <f t="shared" si="4"/>
        <v>0</v>
      </c>
      <c r="Q70" s="75"/>
      <c r="R70" s="75"/>
      <c r="S70" s="75">
        <f t="shared" si="5"/>
        <v>0</v>
      </c>
      <c r="T70" s="75"/>
      <c r="U70" s="75"/>
      <c r="V70" s="75">
        <f t="shared" si="6"/>
        <v>0</v>
      </c>
      <c r="W70" s="75">
        <f>T70+Q70+N70+K70+H70</f>
        <v>0</v>
      </c>
      <c r="X70" s="75">
        <f>U70+R70+O70+L70+I70</f>
        <v>46.170461554559992</v>
      </c>
      <c r="Y70" s="75">
        <f>X70-W70</f>
        <v>46.170461554559992</v>
      </c>
      <c r="Z70" s="76">
        <f t="shared" si="15"/>
        <v>0</v>
      </c>
      <c r="AA70" s="76">
        <f t="shared" si="15"/>
        <v>4.9559999999999995</v>
      </c>
      <c r="AC70" s="8"/>
    </row>
    <row r="71" spans="1:29" ht="15" customHeight="1" x14ac:dyDescent="0.25">
      <c r="A71" s="77">
        <v>67</v>
      </c>
      <c r="B71" s="92" t="s">
        <v>98</v>
      </c>
      <c r="C71" s="79"/>
      <c r="D71" s="90"/>
      <c r="E71" s="81">
        <f>SUM(E63:E70)</f>
        <v>98.26</v>
      </c>
      <c r="F71" s="81">
        <f t="shared" ref="F71:V71" si="18">SUM(F63:F70)</f>
        <v>129.36012509310001</v>
      </c>
      <c r="G71" s="81">
        <f t="shared" si="18"/>
        <v>31.10012509309999</v>
      </c>
      <c r="H71" s="81">
        <f t="shared" si="18"/>
        <v>0</v>
      </c>
      <c r="I71" s="81">
        <f t="shared" si="18"/>
        <v>0</v>
      </c>
      <c r="J71" s="81">
        <f t="shared" si="18"/>
        <v>0</v>
      </c>
      <c r="K71" s="81">
        <f t="shared" si="18"/>
        <v>571.87320000000011</v>
      </c>
      <c r="L71" s="81">
        <f t="shared" si="18"/>
        <v>514.29100784327773</v>
      </c>
      <c r="M71" s="81">
        <f t="shared" si="18"/>
        <v>-57.5821921567224</v>
      </c>
      <c r="N71" s="81">
        <f t="shared" si="18"/>
        <v>0</v>
      </c>
      <c r="O71" s="81">
        <f t="shared" si="18"/>
        <v>0</v>
      </c>
      <c r="P71" s="81">
        <f t="shared" si="18"/>
        <v>0</v>
      </c>
      <c r="Q71" s="81">
        <f t="shared" si="18"/>
        <v>0</v>
      </c>
      <c r="R71" s="81">
        <f t="shared" si="18"/>
        <v>0</v>
      </c>
      <c r="S71" s="81">
        <f t="shared" si="18"/>
        <v>0</v>
      </c>
      <c r="T71" s="81">
        <f t="shared" si="18"/>
        <v>0</v>
      </c>
      <c r="U71" s="81">
        <f t="shared" si="18"/>
        <v>0</v>
      </c>
      <c r="V71" s="81">
        <f t="shared" si="18"/>
        <v>0</v>
      </c>
      <c r="W71" s="81">
        <f>SUM(W63:W70)</f>
        <v>571.87320000000011</v>
      </c>
      <c r="X71" s="81">
        <f>SUM(X63:X70)</f>
        <v>514.29100784327773</v>
      </c>
      <c r="Y71" s="81">
        <f>SUM(Y63:Y70)</f>
        <v>-57.5821921567224</v>
      </c>
      <c r="Z71" s="82">
        <f t="shared" si="15"/>
        <v>5.8200000000000012</v>
      </c>
      <c r="AA71" s="82">
        <f t="shared" si="15"/>
        <v>3.9756532971280318</v>
      </c>
      <c r="AC71" s="8"/>
    </row>
    <row r="72" spans="1:29" ht="15" customHeight="1" x14ac:dyDescent="0.25">
      <c r="A72" s="4">
        <v>68</v>
      </c>
      <c r="B72" s="91" t="s">
        <v>99</v>
      </c>
      <c r="C72" s="73"/>
      <c r="D72" s="4"/>
      <c r="E72" s="75">
        <v>0</v>
      </c>
      <c r="F72" s="75">
        <v>0</v>
      </c>
      <c r="G72" s="75">
        <f t="shared" si="1"/>
        <v>0</v>
      </c>
      <c r="H72" s="75">
        <v>1166.0166666666667</v>
      </c>
      <c r="I72" s="75">
        <v>1020.4267165308</v>
      </c>
      <c r="J72" s="75">
        <f t="shared" si="2"/>
        <v>-145.58995013586662</v>
      </c>
      <c r="K72" s="75">
        <v>0</v>
      </c>
      <c r="L72" s="75">
        <v>0</v>
      </c>
      <c r="M72" s="75">
        <f t="shared" si="3"/>
        <v>0</v>
      </c>
      <c r="N72" s="75"/>
      <c r="O72" s="75">
        <v>0</v>
      </c>
      <c r="P72" s="75">
        <f t="shared" si="4"/>
        <v>0</v>
      </c>
      <c r="Q72" s="75"/>
      <c r="R72" s="75">
        <v>0</v>
      </c>
      <c r="S72" s="75">
        <f t="shared" si="5"/>
        <v>0</v>
      </c>
      <c r="T72" s="75"/>
      <c r="U72" s="75">
        <v>2.5302919067999996</v>
      </c>
      <c r="V72" s="75">
        <f t="shared" si="6"/>
        <v>2.5302919067999996</v>
      </c>
      <c r="W72" s="75">
        <f t="shared" si="7"/>
        <v>1166.0166666666667</v>
      </c>
      <c r="X72" s="75">
        <f t="shared" si="7"/>
        <v>1022.9570084376001</v>
      </c>
      <c r="Y72" s="75">
        <f t="shared" si="8"/>
        <v>-143.0596582290666</v>
      </c>
      <c r="Z72" s="76">
        <f t="shared" si="15"/>
        <v>0</v>
      </c>
      <c r="AA72" s="76">
        <f t="shared" si="15"/>
        <v>0</v>
      </c>
      <c r="AC72" s="8"/>
    </row>
    <row r="73" spans="1:29" ht="15" customHeight="1" x14ac:dyDescent="0.25">
      <c r="A73" s="4">
        <f>A72+1</f>
        <v>69</v>
      </c>
      <c r="B73" s="91" t="s">
        <v>100</v>
      </c>
      <c r="C73" s="73"/>
      <c r="D73" s="4"/>
      <c r="E73" s="75">
        <v>0</v>
      </c>
      <c r="F73" s="75">
        <v>0</v>
      </c>
      <c r="G73" s="75">
        <f t="shared" si="1"/>
        <v>0</v>
      </c>
      <c r="H73" s="75">
        <v>40.241666666666667</v>
      </c>
      <c r="I73" s="75">
        <v>22.349252752200002</v>
      </c>
      <c r="J73" s="75">
        <f t="shared" si="2"/>
        <v>-17.892413914466665</v>
      </c>
      <c r="K73" s="75">
        <v>0</v>
      </c>
      <c r="L73" s="75">
        <v>0</v>
      </c>
      <c r="M73" s="75">
        <f t="shared" si="3"/>
        <v>0</v>
      </c>
      <c r="N73" s="75"/>
      <c r="O73" s="75">
        <v>0</v>
      </c>
      <c r="P73" s="75">
        <f t="shared" si="4"/>
        <v>0</v>
      </c>
      <c r="Q73" s="75"/>
      <c r="R73" s="75">
        <v>0</v>
      </c>
      <c r="S73" s="75">
        <f t="shared" si="5"/>
        <v>0</v>
      </c>
      <c r="T73" s="75"/>
      <c r="U73" s="75">
        <v>0</v>
      </c>
      <c r="V73" s="75">
        <f t="shared" si="6"/>
        <v>0</v>
      </c>
      <c r="W73" s="75">
        <f t="shared" si="7"/>
        <v>40.241666666666667</v>
      </c>
      <c r="X73" s="75">
        <f t="shared" si="7"/>
        <v>22.349252752200002</v>
      </c>
      <c r="Y73" s="75">
        <f t="shared" si="8"/>
        <v>-17.892413914466665</v>
      </c>
      <c r="Z73" s="76">
        <f t="shared" si="15"/>
        <v>0</v>
      </c>
      <c r="AA73" s="76">
        <f t="shared" si="15"/>
        <v>0</v>
      </c>
      <c r="AC73" s="8"/>
    </row>
    <row r="74" spans="1:29" ht="15" customHeight="1" x14ac:dyDescent="0.25">
      <c r="A74" s="4">
        <f>A73+1</f>
        <v>70</v>
      </c>
      <c r="B74" s="91" t="s">
        <v>101</v>
      </c>
      <c r="C74" s="73"/>
      <c r="D74" s="4"/>
      <c r="E74" s="75">
        <v>0</v>
      </c>
      <c r="F74" s="75">
        <v>0</v>
      </c>
      <c r="G74" s="75">
        <f t="shared" si="1"/>
        <v>0</v>
      </c>
      <c r="H74" s="75">
        <v>544.125</v>
      </c>
      <c r="I74" s="75">
        <v>439.29958789980003</v>
      </c>
      <c r="J74" s="75">
        <f t="shared" si="2"/>
        <v>-104.82541210019997</v>
      </c>
      <c r="K74" s="75">
        <v>0</v>
      </c>
      <c r="L74" s="75">
        <v>0</v>
      </c>
      <c r="M74" s="75">
        <f t="shared" si="3"/>
        <v>0</v>
      </c>
      <c r="N74" s="75"/>
      <c r="O74" s="75">
        <v>0</v>
      </c>
      <c r="P74" s="75">
        <f t="shared" si="4"/>
        <v>0</v>
      </c>
      <c r="Q74" s="75"/>
      <c r="R74" s="75">
        <v>0</v>
      </c>
      <c r="S74" s="75">
        <f t="shared" si="5"/>
        <v>0</v>
      </c>
      <c r="T74" s="75"/>
      <c r="U74" s="75">
        <v>4.4433075779999998</v>
      </c>
      <c r="V74" s="75">
        <f t="shared" si="6"/>
        <v>4.4433075779999998</v>
      </c>
      <c r="W74" s="75">
        <f t="shared" si="7"/>
        <v>544.125</v>
      </c>
      <c r="X74" s="75">
        <f t="shared" si="7"/>
        <v>443.7428954778</v>
      </c>
      <c r="Y74" s="75">
        <f t="shared" si="8"/>
        <v>-100.3821045222</v>
      </c>
      <c r="Z74" s="76">
        <f t="shared" si="15"/>
        <v>0</v>
      </c>
      <c r="AA74" s="76">
        <f t="shared" si="15"/>
        <v>0</v>
      </c>
      <c r="AC74" s="8"/>
    </row>
    <row r="75" spans="1:29" ht="15" customHeight="1" x14ac:dyDescent="0.25">
      <c r="A75" s="89">
        <f>A74+1</f>
        <v>71</v>
      </c>
      <c r="B75" s="91" t="s">
        <v>102</v>
      </c>
      <c r="C75" s="73"/>
      <c r="D75" s="4"/>
      <c r="E75" s="75">
        <v>0</v>
      </c>
      <c r="F75" s="75">
        <v>0</v>
      </c>
      <c r="G75" s="75">
        <f t="shared" si="1"/>
        <v>0</v>
      </c>
      <c r="H75" s="75">
        <v>1.6416666666666666</v>
      </c>
      <c r="I75" s="75">
        <v>2.9105219681999999</v>
      </c>
      <c r="J75" s="75">
        <f t="shared" si="2"/>
        <v>1.2688553015333333</v>
      </c>
      <c r="K75" s="75">
        <v>0</v>
      </c>
      <c r="L75" s="75">
        <v>0</v>
      </c>
      <c r="M75" s="75">
        <f t="shared" si="3"/>
        <v>0</v>
      </c>
      <c r="N75" s="75"/>
      <c r="O75" s="75">
        <v>0</v>
      </c>
      <c r="P75" s="75">
        <f t="shared" si="4"/>
        <v>0</v>
      </c>
      <c r="Q75" s="75"/>
      <c r="R75" s="75">
        <v>0</v>
      </c>
      <c r="S75" s="75">
        <f t="shared" si="5"/>
        <v>0</v>
      </c>
      <c r="T75" s="75"/>
      <c r="U75" s="75">
        <v>0</v>
      </c>
      <c r="V75" s="75">
        <f t="shared" si="6"/>
        <v>0</v>
      </c>
      <c r="W75" s="75">
        <f t="shared" si="7"/>
        <v>1.6416666666666666</v>
      </c>
      <c r="X75" s="75">
        <f t="shared" si="7"/>
        <v>2.9105219681999999</v>
      </c>
      <c r="Y75" s="75">
        <f t="shared" si="8"/>
        <v>1.2688553015333333</v>
      </c>
      <c r="Z75" s="76">
        <f t="shared" si="15"/>
        <v>0</v>
      </c>
      <c r="AA75" s="76">
        <f t="shared" si="15"/>
        <v>0</v>
      </c>
      <c r="AC75" s="8"/>
    </row>
    <row r="76" spans="1:29" ht="25.5" x14ac:dyDescent="0.25">
      <c r="A76" s="77">
        <f>A75+1</f>
        <v>72</v>
      </c>
      <c r="B76" s="92" t="s">
        <v>103</v>
      </c>
      <c r="C76" s="79"/>
      <c r="D76" s="90"/>
      <c r="E76" s="81">
        <f>SUM(E72:E75)</f>
        <v>0</v>
      </c>
      <c r="F76" s="81">
        <f t="shared" ref="F76:Y76" si="19">SUM(F72:F75)</f>
        <v>0</v>
      </c>
      <c r="G76" s="81">
        <f t="shared" si="19"/>
        <v>0</v>
      </c>
      <c r="H76" s="81">
        <f t="shared" si="19"/>
        <v>1752.0249999999999</v>
      </c>
      <c r="I76" s="81">
        <f t="shared" si="19"/>
        <v>1484.986079151</v>
      </c>
      <c r="J76" s="81">
        <f t="shared" si="19"/>
        <v>-267.03892084899991</v>
      </c>
      <c r="K76" s="81">
        <f t="shared" si="19"/>
        <v>0</v>
      </c>
      <c r="L76" s="81">
        <f t="shared" si="19"/>
        <v>0</v>
      </c>
      <c r="M76" s="81">
        <f t="shared" si="19"/>
        <v>0</v>
      </c>
      <c r="N76" s="81">
        <f t="shared" si="19"/>
        <v>0</v>
      </c>
      <c r="O76" s="81">
        <f t="shared" si="19"/>
        <v>0</v>
      </c>
      <c r="P76" s="81">
        <f t="shared" si="19"/>
        <v>0</v>
      </c>
      <c r="Q76" s="81">
        <f t="shared" si="19"/>
        <v>0</v>
      </c>
      <c r="R76" s="81">
        <f t="shared" si="19"/>
        <v>0</v>
      </c>
      <c r="S76" s="81">
        <f t="shared" si="19"/>
        <v>0</v>
      </c>
      <c r="T76" s="81">
        <f t="shared" si="19"/>
        <v>0</v>
      </c>
      <c r="U76" s="81">
        <f t="shared" si="19"/>
        <v>6.9735994847999994</v>
      </c>
      <c r="V76" s="81">
        <f t="shared" si="19"/>
        <v>6.9735994847999994</v>
      </c>
      <c r="W76" s="81">
        <f t="shared" si="19"/>
        <v>1752.0249999999999</v>
      </c>
      <c r="X76" s="81">
        <f t="shared" si="19"/>
        <v>1491.9596786358002</v>
      </c>
      <c r="Y76" s="81">
        <f t="shared" si="19"/>
        <v>-260.06532136419992</v>
      </c>
      <c r="Z76" s="82">
        <f t="shared" si="15"/>
        <v>0</v>
      </c>
      <c r="AA76" s="82">
        <f t="shared" si="15"/>
        <v>0</v>
      </c>
      <c r="AC76" s="8"/>
    </row>
    <row r="77" spans="1:29" ht="12.75" x14ac:dyDescent="0.25">
      <c r="A77" s="77">
        <v>73</v>
      </c>
      <c r="B77" s="93" t="s">
        <v>104</v>
      </c>
      <c r="C77" s="79"/>
      <c r="D77" s="90"/>
      <c r="E77" s="81">
        <f t="shared" ref="E77:Y77" si="20">E12+E23+E45+E49+E56+E62+E71+E76+E51</f>
        <v>2604.6099999999997</v>
      </c>
      <c r="F77" s="81">
        <f t="shared" si="20"/>
        <v>2302.9058607846914</v>
      </c>
      <c r="G77" s="81">
        <f t="shared" si="20"/>
        <v>-301.70413921530883</v>
      </c>
      <c r="H77" s="81">
        <f t="shared" si="20"/>
        <v>4808.3166666666657</v>
      </c>
      <c r="I77" s="81">
        <f t="shared" si="20"/>
        <v>4866.7306260368396</v>
      </c>
      <c r="J77" s="81">
        <f t="shared" si="20"/>
        <v>58.413959370173359</v>
      </c>
      <c r="K77" s="81">
        <f t="shared" si="20"/>
        <v>9282.5917000000009</v>
      </c>
      <c r="L77" s="81">
        <f t="shared" si="20"/>
        <v>7498.396876827399</v>
      </c>
      <c r="M77" s="81">
        <f t="shared" si="20"/>
        <v>-1784.1948231726012</v>
      </c>
      <c r="N77" s="81">
        <f t="shared" si="20"/>
        <v>0</v>
      </c>
      <c r="O77" s="81">
        <f t="shared" si="20"/>
        <v>0</v>
      </c>
      <c r="P77" s="81">
        <f t="shared" si="20"/>
        <v>0</v>
      </c>
      <c r="Q77" s="81">
        <f t="shared" si="20"/>
        <v>0</v>
      </c>
      <c r="R77" s="81">
        <f t="shared" si="20"/>
        <v>0</v>
      </c>
      <c r="S77" s="81">
        <f t="shared" si="20"/>
        <v>0</v>
      </c>
      <c r="T77" s="81">
        <f t="shared" si="20"/>
        <v>0</v>
      </c>
      <c r="U77" s="81">
        <f t="shared" si="20"/>
        <v>27.162053892760802</v>
      </c>
      <c r="V77" s="81">
        <f t="shared" si="20"/>
        <v>27.162053892760802</v>
      </c>
      <c r="W77" s="81">
        <f t="shared" si="20"/>
        <v>14090.908366666668</v>
      </c>
      <c r="X77" s="81">
        <f t="shared" si="20"/>
        <v>12392.289556756998</v>
      </c>
      <c r="Y77" s="81">
        <f t="shared" si="20"/>
        <v>-1698.6188099096669</v>
      </c>
      <c r="Z77" s="82">
        <f t="shared" si="15"/>
        <v>5.4099878164741249</v>
      </c>
      <c r="AA77" s="82">
        <f t="shared" si="15"/>
        <v>5.3811533366520043</v>
      </c>
      <c r="AC77" s="8"/>
    </row>
    <row r="78" spans="1:29" ht="51" x14ac:dyDescent="0.25">
      <c r="A78" s="89">
        <v>74</v>
      </c>
      <c r="B78" s="94" t="s">
        <v>105</v>
      </c>
      <c r="C78" s="73"/>
      <c r="D78" s="4"/>
      <c r="E78" s="75">
        <v>0</v>
      </c>
      <c r="F78" s="75">
        <v>0</v>
      </c>
      <c r="G78" s="75">
        <f>F78-E78</f>
        <v>0</v>
      </c>
      <c r="H78" s="75">
        <v>0</v>
      </c>
      <c r="I78" s="75">
        <v>417.24685047740002</v>
      </c>
      <c r="J78" s="75">
        <f>I78-H78</f>
        <v>417.24685047740002</v>
      </c>
      <c r="K78" s="75">
        <v>0</v>
      </c>
      <c r="L78" s="75">
        <v>363.67817600000001</v>
      </c>
      <c r="M78" s="75">
        <f>L78-K78</f>
        <v>363.67817600000001</v>
      </c>
      <c r="N78" s="75"/>
      <c r="O78" s="75"/>
      <c r="P78" s="75">
        <f>O78-N78</f>
        <v>0</v>
      </c>
      <c r="Q78" s="75"/>
      <c r="R78" s="75"/>
      <c r="S78" s="75">
        <f>R78-Q78</f>
        <v>0</v>
      </c>
      <c r="T78" s="75"/>
      <c r="U78" s="75"/>
      <c r="V78" s="75">
        <f>U78-T78</f>
        <v>0</v>
      </c>
      <c r="W78" s="75">
        <f>T78+Q78+N78+K78+H78</f>
        <v>0</v>
      </c>
      <c r="X78" s="75">
        <f>U78+R78+O78+L78+I78</f>
        <v>780.92502647740002</v>
      </c>
      <c r="Y78" s="75">
        <f>X78-W78</f>
        <v>780.92502647740002</v>
      </c>
      <c r="Z78" s="76">
        <f t="shared" si="15"/>
        <v>0</v>
      </c>
      <c r="AA78" s="76">
        <f t="shared" si="15"/>
        <v>0</v>
      </c>
      <c r="AC78" s="8"/>
    </row>
    <row r="79" spans="1:29" ht="12.75" x14ac:dyDescent="0.25">
      <c r="A79" s="77">
        <v>75</v>
      </c>
      <c r="B79" s="93" t="s">
        <v>166</v>
      </c>
      <c r="C79" s="79"/>
      <c r="D79" s="90"/>
      <c r="E79" s="81">
        <f t="shared" ref="E79:Y79" si="21">SUM(E77:E78)</f>
        <v>2604.6099999999997</v>
      </c>
      <c r="F79" s="81">
        <f t="shared" si="21"/>
        <v>2302.9058607846914</v>
      </c>
      <c r="G79" s="81">
        <f t="shared" si="21"/>
        <v>-301.70413921530883</v>
      </c>
      <c r="H79" s="95">
        <f t="shared" si="21"/>
        <v>4808.3166666666657</v>
      </c>
      <c r="I79" s="81">
        <f t="shared" si="21"/>
        <v>5283.9774765142392</v>
      </c>
      <c r="J79" s="81">
        <f t="shared" si="21"/>
        <v>475.66080984757338</v>
      </c>
      <c r="K79" s="81">
        <f t="shared" si="21"/>
        <v>9282.5917000000009</v>
      </c>
      <c r="L79" s="81">
        <f t="shared" si="21"/>
        <v>7862.0750528273993</v>
      </c>
      <c r="M79" s="81">
        <f t="shared" si="21"/>
        <v>-1420.5166471726011</v>
      </c>
      <c r="N79" s="81">
        <f t="shared" si="21"/>
        <v>0</v>
      </c>
      <c r="O79" s="81">
        <f t="shared" si="21"/>
        <v>0</v>
      </c>
      <c r="P79" s="81">
        <f t="shared" si="21"/>
        <v>0</v>
      </c>
      <c r="Q79" s="81">
        <f t="shared" si="21"/>
        <v>0</v>
      </c>
      <c r="R79" s="81">
        <f t="shared" si="21"/>
        <v>0</v>
      </c>
      <c r="S79" s="81">
        <f t="shared" si="21"/>
        <v>0</v>
      </c>
      <c r="T79" s="81">
        <f t="shared" si="21"/>
        <v>0</v>
      </c>
      <c r="U79" s="81">
        <f t="shared" si="21"/>
        <v>27.162053892760802</v>
      </c>
      <c r="V79" s="81">
        <f t="shared" si="21"/>
        <v>27.162053892760802</v>
      </c>
      <c r="W79" s="81">
        <f t="shared" si="21"/>
        <v>14090.908366666668</v>
      </c>
      <c r="X79" s="81">
        <f t="shared" si="21"/>
        <v>13173.214583234398</v>
      </c>
      <c r="Y79" s="81">
        <f t="shared" si="21"/>
        <v>-917.69378343226686</v>
      </c>
      <c r="Z79" s="82">
        <f t="shared" si="15"/>
        <v>5.4099878164741249</v>
      </c>
      <c r="AA79" s="82">
        <f t="shared" si="15"/>
        <v>5.7202575266128166</v>
      </c>
      <c r="AB79" s="10">
        <f>AA79-Z79</f>
        <v>0.31026971013869176</v>
      </c>
    </row>
    <row r="80" spans="1:29" ht="21" customHeight="1" x14ac:dyDescent="0.25"/>
    <row r="81" spans="13:27" ht="21" customHeight="1" x14ac:dyDescent="0.25">
      <c r="V81" s="8"/>
      <c r="X81" s="11"/>
    </row>
    <row r="82" spans="13:27" ht="21" customHeight="1" x14ac:dyDescent="0.25">
      <c r="M82" s="12">
        <v>1</v>
      </c>
      <c r="N82" s="98" t="s">
        <v>118</v>
      </c>
      <c r="O82" s="98"/>
      <c r="P82" s="98"/>
      <c r="Q82" s="98"/>
      <c r="R82" s="98"/>
      <c r="S82" s="98"/>
      <c r="T82" s="98"/>
      <c r="U82" s="98"/>
      <c r="V82" s="98"/>
      <c r="W82" s="98"/>
      <c r="X82" s="13" t="s">
        <v>119</v>
      </c>
      <c r="Y82" s="14">
        <f>+X79/F79</f>
        <v>5.7202575266128166</v>
      </c>
    </row>
    <row r="83" spans="13:27" ht="21" customHeight="1" x14ac:dyDescent="0.25">
      <c r="M83" s="15">
        <v>2</v>
      </c>
      <c r="N83" s="98" t="s">
        <v>120</v>
      </c>
      <c r="O83" s="98"/>
      <c r="P83" s="98"/>
      <c r="Q83" s="98"/>
      <c r="R83" s="98"/>
      <c r="S83" s="98"/>
      <c r="T83" s="98"/>
      <c r="U83" s="98"/>
      <c r="V83" s="98"/>
      <c r="W83" s="98"/>
      <c r="X83" s="13" t="s">
        <v>119</v>
      </c>
      <c r="Y83" s="14">
        <f>+W79/E79</f>
        <v>5.4099878164741249</v>
      </c>
    </row>
    <row r="84" spans="13:27" ht="21" customHeight="1" x14ac:dyDescent="0.25">
      <c r="M84" s="12">
        <v>3</v>
      </c>
      <c r="N84" s="98" t="s">
        <v>121</v>
      </c>
      <c r="O84" s="98"/>
      <c r="P84" s="98"/>
      <c r="Q84" s="98"/>
      <c r="R84" s="98"/>
      <c r="S84" s="98"/>
      <c r="T84" s="98"/>
      <c r="U84" s="98"/>
      <c r="V84" s="98"/>
      <c r="W84" s="98"/>
      <c r="X84" s="13" t="s">
        <v>119</v>
      </c>
      <c r="Y84" s="16">
        <v>8.9099999999999999E-2</v>
      </c>
    </row>
    <row r="85" spans="13:27" ht="21" customHeight="1" x14ac:dyDescent="0.25">
      <c r="M85" s="15">
        <v>4</v>
      </c>
      <c r="N85" s="98" t="s">
        <v>122</v>
      </c>
      <c r="O85" s="98"/>
      <c r="P85" s="98"/>
      <c r="Q85" s="98"/>
      <c r="R85" s="98"/>
      <c r="S85" s="98"/>
      <c r="T85" s="98"/>
      <c r="U85" s="98"/>
      <c r="V85" s="98"/>
      <c r="W85" s="98"/>
      <c r="X85" s="13" t="s">
        <v>119</v>
      </c>
      <c r="Y85" s="16">
        <v>8.3900000000000002E-2</v>
      </c>
      <c r="AA85" s="10"/>
    </row>
    <row r="86" spans="13:27" ht="15.75" x14ac:dyDescent="0.25">
      <c r="M86" s="12">
        <v>5</v>
      </c>
      <c r="N86" s="98" t="s">
        <v>123</v>
      </c>
      <c r="O86" s="98"/>
      <c r="P86" s="98"/>
      <c r="Q86" s="98"/>
      <c r="R86" s="98"/>
      <c r="S86" s="98"/>
      <c r="T86" s="98"/>
      <c r="U86" s="98"/>
      <c r="V86" s="98"/>
      <c r="W86" s="98"/>
      <c r="X86" s="13" t="s">
        <v>119</v>
      </c>
      <c r="Y86" s="17">
        <f>+MIN(Y84,Y85)*100</f>
        <v>8.39</v>
      </c>
    </row>
    <row r="87" spans="13:27" ht="33.75" customHeight="1" x14ac:dyDescent="0.25">
      <c r="M87" s="18">
        <v>6</v>
      </c>
      <c r="N87" s="99" t="s">
        <v>124</v>
      </c>
      <c r="O87" s="99"/>
      <c r="P87" s="99"/>
      <c r="Q87" s="99"/>
      <c r="R87" s="99"/>
      <c r="S87" s="99"/>
      <c r="T87" s="99"/>
      <c r="U87" s="99"/>
      <c r="V87" s="99"/>
      <c r="W87" s="99"/>
      <c r="X87" s="13" t="s">
        <v>119</v>
      </c>
      <c r="Y87" s="14">
        <f>+(Y82-Y83)/(1-(Y86/100))</f>
        <v>0.33868541659064705</v>
      </c>
    </row>
    <row r="88" spans="13:27" ht="21" customHeight="1" x14ac:dyDescent="0.25">
      <c r="M88" s="12">
        <v>7</v>
      </c>
      <c r="N88" s="98" t="s">
        <v>125</v>
      </c>
      <c r="O88" s="98"/>
      <c r="P88" s="98"/>
      <c r="Q88" s="98"/>
      <c r="R88" s="98"/>
      <c r="S88" s="98"/>
      <c r="T88" s="98"/>
      <c r="U88" s="98"/>
      <c r="V88" s="98"/>
      <c r="W88" s="98"/>
      <c r="X88" s="13" t="s">
        <v>119</v>
      </c>
      <c r="Y88" s="21">
        <v>8.6999999999999994E-2</v>
      </c>
    </row>
    <row r="89" spans="13:27" ht="21" customHeight="1" x14ac:dyDescent="0.25">
      <c r="M89" s="12">
        <v>8</v>
      </c>
      <c r="N89" s="98" t="s">
        <v>126</v>
      </c>
      <c r="O89" s="98"/>
      <c r="P89" s="98"/>
      <c r="Q89" s="98"/>
      <c r="R89" s="98"/>
      <c r="S89" s="98"/>
      <c r="T89" s="98"/>
      <c r="U89" s="98"/>
      <c r="V89" s="98"/>
      <c r="W89" s="98"/>
      <c r="X89" s="13" t="s">
        <v>119</v>
      </c>
      <c r="Y89" s="17">
        <v>2094.6234132850004</v>
      </c>
    </row>
    <row r="90" spans="13:27" ht="21" customHeight="1" x14ac:dyDescent="0.25">
      <c r="M90" s="12">
        <v>9</v>
      </c>
      <c r="N90" s="98" t="s">
        <v>127</v>
      </c>
      <c r="O90" s="98"/>
      <c r="P90" s="98"/>
      <c r="Q90" s="98"/>
      <c r="R90" s="98"/>
      <c r="S90" s="98"/>
      <c r="T90" s="98"/>
      <c r="U90" s="98"/>
      <c r="V90" s="98"/>
      <c r="W90" s="98"/>
      <c r="X90" s="13" t="s">
        <v>119</v>
      </c>
      <c r="Y90" s="17">
        <f>+Y89*Y87</f>
        <v>709.41840332895345</v>
      </c>
    </row>
    <row r="91" spans="13:27" ht="21" customHeight="1" x14ac:dyDescent="0.25">
      <c r="M91" s="12">
        <v>10</v>
      </c>
      <c r="N91" s="98" t="s">
        <v>128</v>
      </c>
      <c r="O91" s="98"/>
      <c r="P91" s="98"/>
      <c r="Q91" s="98"/>
      <c r="R91" s="98"/>
      <c r="S91" s="98"/>
      <c r="T91" s="98"/>
      <c r="U91" s="98"/>
      <c r="V91" s="98"/>
      <c r="W91" s="98"/>
      <c r="X91" s="13" t="s">
        <v>119</v>
      </c>
      <c r="Y91" s="17">
        <f>+Y79</f>
        <v>-917.69378343226686</v>
      </c>
    </row>
    <row r="92" spans="13:27" ht="21" customHeight="1" x14ac:dyDescent="0.25">
      <c r="M92" s="12">
        <v>11</v>
      </c>
      <c r="N92" s="98" t="s">
        <v>129</v>
      </c>
      <c r="O92" s="98"/>
      <c r="P92" s="98"/>
      <c r="Q92" s="98"/>
      <c r="R92" s="98"/>
      <c r="S92" s="98"/>
      <c r="T92" s="98"/>
      <c r="U92" s="98"/>
      <c r="V92" s="98"/>
      <c r="W92" s="98"/>
      <c r="X92" s="13" t="s">
        <v>119</v>
      </c>
      <c r="Y92" s="17">
        <f>+F79</f>
        <v>2302.9058607846914</v>
      </c>
    </row>
    <row r="93" spans="13:27" ht="20.100000000000001" customHeight="1" x14ac:dyDescent="0.25">
      <c r="M93" s="12">
        <v>12</v>
      </c>
      <c r="N93" s="98" t="s">
        <v>130</v>
      </c>
      <c r="O93" s="98"/>
      <c r="P93" s="98"/>
      <c r="Q93" s="98"/>
      <c r="R93" s="98"/>
      <c r="S93" s="98"/>
      <c r="T93" s="98"/>
      <c r="U93" s="98"/>
      <c r="V93" s="98"/>
      <c r="W93" s="98"/>
      <c r="X93" s="13" t="s">
        <v>119</v>
      </c>
      <c r="Y93" s="17">
        <f>+Y89/(1-Y88)</f>
        <v>2294.2206060076674</v>
      </c>
    </row>
    <row r="94" spans="13:27" ht="20.100000000000001" customHeight="1" x14ac:dyDescent="0.25">
      <c r="M94" s="12">
        <v>13</v>
      </c>
      <c r="N94" s="98" t="s">
        <v>131</v>
      </c>
      <c r="O94" s="98"/>
      <c r="P94" s="98"/>
      <c r="Q94" s="98"/>
      <c r="R94" s="98"/>
      <c r="S94" s="98"/>
      <c r="T94" s="98"/>
      <c r="U94" s="98"/>
      <c r="V94" s="98"/>
      <c r="W94" s="98"/>
      <c r="X94" s="13" t="s">
        <v>119</v>
      </c>
      <c r="Y94" s="17">
        <f>+Y89/(1-Y85)</f>
        <v>2286.4571698340797</v>
      </c>
    </row>
    <row r="95" spans="13:27" ht="20.100000000000001" customHeight="1" x14ac:dyDescent="0.25">
      <c r="M95" s="12">
        <v>14</v>
      </c>
      <c r="N95" s="98" t="s">
        <v>132</v>
      </c>
      <c r="O95" s="98"/>
      <c r="P95" s="98"/>
      <c r="Q95" s="98"/>
      <c r="R95" s="98"/>
      <c r="S95" s="98"/>
      <c r="T95" s="98"/>
      <c r="U95" s="98"/>
      <c r="V95" s="98"/>
      <c r="W95" s="98"/>
      <c r="X95" s="13" t="s">
        <v>119</v>
      </c>
      <c r="Y95" s="17">
        <f>+MIN(Y93,Y94,Y92)</f>
        <v>2286.4571698340797</v>
      </c>
    </row>
    <row r="96" spans="13:27" ht="20.100000000000001" customHeight="1" x14ac:dyDescent="0.25">
      <c r="M96" s="12">
        <v>15</v>
      </c>
      <c r="N96" s="98" t="s">
        <v>133</v>
      </c>
      <c r="O96" s="98"/>
      <c r="P96" s="98"/>
      <c r="Q96" s="98"/>
      <c r="R96" s="98"/>
      <c r="S96" s="98"/>
      <c r="T96" s="98"/>
      <c r="U96" s="98"/>
      <c r="V96" s="98"/>
      <c r="W96" s="98"/>
      <c r="X96" s="13" t="s">
        <v>119</v>
      </c>
      <c r="Y96" s="17">
        <f>+Y95*Y82</f>
        <v>13079.123835021233</v>
      </c>
    </row>
    <row r="97" spans="13:25" ht="20.100000000000001" customHeight="1" x14ac:dyDescent="0.25">
      <c r="M97" s="12">
        <v>16</v>
      </c>
      <c r="N97" s="98" t="s">
        <v>134</v>
      </c>
      <c r="O97" s="98"/>
      <c r="P97" s="98"/>
      <c r="Q97" s="98"/>
      <c r="R97" s="98"/>
      <c r="S97" s="98"/>
      <c r="T97" s="98"/>
      <c r="U97" s="98"/>
      <c r="V97" s="98"/>
      <c r="W97" s="98"/>
      <c r="X97" s="13" t="s">
        <v>119</v>
      </c>
      <c r="Y97" s="17">
        <f>+Y96-W79</f>
        <v>-1011.784531645435</v>
      </c>
    </row>
    <row r="98" spans="13:25" ht="20.100000000000001" customHeight="1" x14ac:dyDescent="0.25">
      <c r="M98" s="18">
        <v>17</v>
      </c>
      <c r="N98" s="99" t="s">
        <v>135</v>
      </c>
      <c r="O98" s="99"/>
      <c r="P98" s="99"/>
      <c r="Q98" s="99"/>
      <c r="R98" s="99"/>
      <c r="S98" s="99"/>
      <c r="T98" s="99"/>
      <c r="U98" s="99"/>
      <c r="V98" s="99"/>
      <c r="W98" s="99"/>
      <c r="X98" s="13" t="s">
        <v>119</v>
      </c>
      <c r="Y98" s="14">
        <f>+Y97/Y89</f>
        <v>-0.48303887239503929</v>
      </c>
    </row>
    <row r="99" spans="13:25" ht="20.100000000000001" customHeight="1" x14ac:dyDescent="0.25">
      <c r="M99" s="12">
        <v>18</v>
      </c>
      <c r="N99" s="98" t="s">
        <v>136</v>
      </c>
      <c r="O99" s="98"/>
      <c r="P99" s="98"/>
      <c r="Q99" s="98"/>
      <c r="R99" s="98"/>
      <c r="S99" s="98"/>
      <c r="T99" s="98"/>
      <c r="U99" s="98"/>
      <c r="V99" s="98"/>
      <c r="W99" s="98"/>
      <c r="X99" s="13" t="s">
        <v>119</v>
      </c>
      <c r="Y99" s="14">
        <v>0.4</v>
      </c>
    </row>
  </sheetData>
  <autoFilter ref="B1:B87" xr:uid="{59D8DE5F-8A0D-4004-B326-FDA315840232}"/>
  <mergeCells count="33">
    <mergeCell ref="C16:C18"/>
    <mergeCell ref="C21:C22"/>
    <mergeCell ref="A1:AA1"/>
    <mergeCell ref="A2:A4"/>
    <mergeCell ref="B2:B4"/>
    <mergeCell ref="C2:C4"/>
    <mergeCell ref="D2:D4"/>
    <mergeCell ref="E2:G3"/>
    <mergeCell ref="H2:Y2"/>
    <mergeCell ref="H3:J3"/>
    <mergeCell ref="K3:M3"/>
    <mergeCell ref="N3:P3"/>
    <mergeCell ref="Q3:S3"/>
    <mergeCell ref="T3:V3"/>
    <mergeCell ref="W3:Y3"/>
    <mergeCell ref="N82:W82"/>
    <mergeCell ref="N83:W83"/>
    <mergeCell ref="N84:W84"/>
    <mergeCell ref="N85:W85"/>
    <mergeCell ref="N86:W86"/>
    <mergeCell ref="N87:W87"/>
    <mergeCell ref="N88:W88"/>
    <mergeCell ref="N89:W89"/>
    <mergeCell ref="N90:W90"/>
    <mergeCell ref="N91:W91"/>
    <mergeCell ref="N97:W97"/>
    <mergeCell ref="N98:W98"/>
    <mergeCell ref="N99:W99"/>
    <mergeCell ref="N92:W92"/>
    <mergeCell ref="N93:W93"/>
    <mergeCell ref="N94:W94"/>
    <mergeCell ref="N95:W95"/>
    <mergeCell ref="N96:W96"/>
  </mergeCells>
  <printOptions horizontalCentered="1"/>
  <pageMargins left="0.27559055118110237" right="0.27559055118110237" top="0.19685039370078741" bottom="0.19685039370078741" header="0.19685039370078741" footer="0.19685039370078741"/>
  <pageSetup paperSize="5" scale="5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850BA-ED4D-4E96-ADDA-E20F3F8D0FCE}">
  <dimension ref="A1:AC99"/>
  <sheetViews>
    <sheetView showGridLines="0" view="pageBreakPreview" zoomScale="60" zoomScaleNormal="85" workbookViewId="0">
      <pane ySplit="4" topLeftCell="A62" activePane="bottomLeft" state="frozen"/>
      <selection activeCell="V32" sqref="V32"/>
      <selection pane="bottomLeft" activeCell="V32" sqref="V32"/>
    </sheetView>
  </sheetViews>
  <sheetFormatPr defaultRowHeight="12" x14ac:dyDescent="0.25"/>
  <cols>
    <col min="1" max="1" width="6.7109375" style="7" customWidth="1"/>
    <col min="2" max="2" width="26" style="7" customWidth="1"/>
    <col min="3" max="3" width="6.7109375" style="7" customWidth="1"/>
    <col min="4" max="4" width="8" style="7" bestFit="1" customWidth="1"/>
    <col min="5" max="5" width="11.42578125" style="7" customWidth="1"/>
    <col min="6" max="6" width="12.5703125" style="7" customWidth="1"/>
    <col min="7" max="7" width="10.42578125" style="7" customWidth="1"/>
    <col min="8" max="8" width="13" style="7" bestFit="1" customWidth="1"/>
    <col min="9" max="9" width="11.28515625" style="7" customWidth="1"/>
    <col min="10" max="11" width="10.5703125" style="7" customWidth="1"/>
    <col min="12" max="13" width="11.28515625" style="7" customWidth="1"/>
    <col min="14" max="14" width="7.5703125" style="7" customWidth="1"/>
    <col min="15" max="15" width="7.28515625" style="7" customWidth="1"/>
    <col min="16" max="16" width="10.7109375" style="7" customWidth="1"/>
    <col min="17" max="18" width="8" style="7" bestFit="1" customWidth="1"/>
    <col min="19" max="19" width="9.28515625" style="7" customWidth="1"/>
    <col min="20" max="20" width="7.42578125" style="7" customWidth="1"/>
    <col min="21" max="21" width="9.7109375" style="7" customWidth="1"/>
    <col min="22" max="22" width="11.28515625" style="7" customWidth="1"/>
    <col min="23" max="23" width="13.42578125" style="7" customWidth="1"/>
    <col min="24" max="24" width="14.140625" style="7" bestFit="1" customWidth="1"/>
    <col min="25" max="25" width="15.140625" style="7" customWidth="1"/>
    <col min="26" max="26" width="7.85546875" style="7" customWidth="1"/>
    <col min="27" max="27" width="8" style="7" customWidth="1"/>
    <col min="28" max="30" width="6.7109375" style="7" customWidth="1"/>
    <col min="31" max="256" width="9.140625" style="7"/>
    <col min="257" max="257" width="6.7109375" style="7" customWidth="1"/>
    <col min="258" max="258" width="26" style="7" customWidth="1"/>
    <col min="259" max="260" width="6.7109375" style="7" customWidth="1"/>
    <col min="261" max="261" width="10.42578125" style="7" customWidth="1"/>
    <col min="262" max="262" width="9.42578125" style="7" customWidth="1"/>
    <col min="263" max="263" width="10.42578125" style="7" customWidth="1"/>
    <col min="264" max="264" width="9.42578125" style="7" bestFit="1" customWidth="1"/>
    <col min="265" max="265" width="11.28515625" style="7" customWidth="1"/>
    <col min="266" max="267" width="10.5703125" style="7" customWidth="1"/>
    <col min="268" max="269" width="11.28515625" style="7" customWidth="1"/>
    <col min="270" max="270" width="9.42578125" style="7" customWidth="1"/>
    <col min="271" max="271" width="10" style="7" customWidth="1"/>
    <col min="272" max="272" width="10.7109375" style="7" customWidth="1"/>
    <col min="273" max="273" width="6.7109375" style="7" customWidth="1"/>
    <col min="274" max="274" width="9.140625" style="7"/>
    <col min="275" max="275" width="9.5703125" style="7" customWidth="1"/>
    <col min="276" max="276" width="9" style="7" customWidth="1"/>
    <col min="277" max="277" width="11.140625" style="7" customWidth="1"/>
    <col min="278" max="278" width="11.28515625" style="7" customWidth="1"/>
    <col min="279" max="279" width="10.42578125" style="7" customWidth="1"/>
    <col min="280" max="280" width="11.85546875" style="7" customWidth="1"/>
    <col min="281" max="281" width="11" style="7" customWidth="1"/>
    <col min="282" max="282" width="7.85546875" style="7" customWidth="1"/>
    <col min="283" max="283" width="8" style="7" customWidth="1"/>
    <col min="284" max="286" width="6.7109375" style="7" customWidth="1"/>
    <col min="287" max="512" width="9.140625" style="7"/>
    <col min="513" max="513" width="6.7109375" style="7" customWidth="1"/>
    <col min="514" max="514" width="26" style="7" customWidth="1"/>
    <col min="515" max="516" width="6.7109375" style="7" customWidth="1"/>
    <col min="517" max="517" width="10.42578125" style="7" customWidth="1"/>
    <col min="518" max="518" width="9.42578125" style="7" customWidth="1"/>
    <col min="519" max="519" width="10.42578125" style="7" customWidth="1"/>
    <col min="520" max="520" width="9.42578125" style="7" bestFit="1" customWidth="1"/>
    <col min="521" max="521" width="11.28515625" style="7" customWidth="1"/>
    <col min="522" max="523" width="10.5703125" style="7" customWidth="1"/>
    <col min="524" max="525" width="11.28515625" style="7" customWidth="1"/>
    <col min="526" max="526" width="9.42578125" style="7" customWidth="1"/>
    <col min="527" max="527" width="10" style="7" customWidth="1"/>
    <col min="528" max="528" width="10.7109375" style="7" customWidth="1"/>
    <col min="529" max="529" width="6.7109375" style="7" customWidth="1"/>
    <col min="530" max="530" width="9.140625" style="7"/>
    <col min="531" max="531" width="9.5703125" style="7" customWidth="1"/>
    <col min="532" max="532" width="9" style="7" customWidth="1"/>
    <col min="533" max="533" width="11.140625" style="7" customWidth="1"/>
    <col min="534" max="534" width="11.28515625" style="7" customWidth="1"/>
    <col min="535" max="535" width="10.42578125" style="7" customWidth="1"/>
    <col min="536" max="536" width="11.85546875" style="7" customWidth="1"/>
    <col min="537" max="537" width="11" style="7" customWidth="1"/>
    <col min="538" max="538" width="7.85546875" style="7" customWidth="1"/>
    <col min="539" max="539" width="8" style="7" customWidth="1"/>
    <col min="540" max="542" width="6.7109375" style="7" customWidth="1"/>
    <col min="543" max="768" width="9.140625" style="7"/>
    <col min="769" max="769" width="6.7109375" style="7" customWidth="1"/>
    <col min="770" max="770" width="26" style="7" customWidth="1"/>
    <col min="771" max="772" width="6.7109375" style="7" customWidth="1"/>
    <col min="773" max="773" width="10.42578125" style="7" customWidth="1"/>
    <col min="774" max="774" width="9.42578125" style="7" customWidth="1"/>
    <col min="775" max="775" width="10.42578125" style="7" customWidth="1"/>
    <col min="776" max="776" width="9.42578125" style="7" bestFit="1" customWidth="1"/>
    <col min="777" max="777" width="11.28515625" style="7" customWidth="1"/>
    <col min="778" max="779" width="10.5703125" style="7" customWidth="1"/>
    <col min="780" max="781" width="11.28515625" style="7" customWidth="1"/>
    <col min="782" max="782" width="9.42578125" style="7" customWidth="1"/>
    <col min="783" max="783" width="10" style="7" customWidth="1"/>
    <col min="784" max="784" width="10.7109375" style="7" customWidth="1"/>
    <col min="785" max="785" width="6.7109375" style="7" customWidth="1"/>
    <col min="786" max="786" width="9.140625" style="7"/>
    <col min="787" max="787" width="9.5703125" style="7" customWidth="1"/>
    <col min="788" max="788" width="9" style="7" customWidth="1"/>
    <col min="789" max="789" width="11.140625" style="7" customWidth="1"/>
    <col min="790" max="790" width="11.28515625" style="7" customWidth="1"/>
    <col min="791" max="791" width="10.42578125" style="7" customWidth="1"/>
    <col min="792" max="792" width="11.85546875" style="7" customWidth="1"/>
    <col min="793" max="793" width="11" style="7" customWidth="1"/>
    <col min="794" max="794" width="7.85546875" style="7" customWidth="1"/>
    <col min="795" max="795" width="8" style="7" customWidth="1"/>
    <col min="796" max="798" width="6.7109375" style="7" customWidth="1"/>
    <col min="799" max="1024" width="9.140625" style="7"/>
    <col min="1025" max="1025" width="6.7109375" style="7" customWidth="1"/>
    <col min="1026" max="1026" width="26" style="7" customWidth="1"/>
    <col min="1027" max="1028" width="6.7109375" style="7" customWidth="1"/>
    <col min="1029" max="1029" width="10.42578125" style="7" customWidth="1"/>
    <col min="1030" max="1030" width="9.42578125" style="7" customWidth="1"/>
    <col min="1031" max="1031" width="10.42578125" style="7" customWidth="1"/>
    <col min="1032" max="1032" width="9.42578125" style="7" bestFit="1" customWidth="1"/>
    <col min="1033" max="1033" width="11.28515625" style="7" customWidth="1"/>
    <col min="1034" max="1035" width="10.5703125" style="7" customWidth="1"/>
    <col min="1036" max="1037" width="11.28515625" style="7" customWidth="1"/>
    <col min="1038" max="1038" width="9.42578125" style="7" customWidth="1"/>
    <col min="1039" max="1039" width="10" style="7" customWidth="1"/>
    <col min="1040" max="1040" width="10.7109375" style="7" customWidth="1"/>
    <col min="1041" max="1041" width="6.7109375" style="7" customWidth="1"/>
    <col min="1042" max="1042" width="9.140625" style="7"/>
    <col min="1043" max="1043" width="9.5703125" style="7" customWidth="1"/>
    <col min="1044" max="1044" width="9" style="7" customWidth="1"/>
    <col min="1045" max="1045" width="11.140625" style="7" customWidth="1"/>
    <col min="1046" max="1046" width="11.28515625" style="7" customWidth="1"/>
    <col min="1047" max="1047" width="10.42578125" style="7" customWidth="1"/>
    <col min="1048" max="1048" width="11.85546875" style="7" customWidth="1"/>
    <col min="1049" max="1049" width="11" style="7" customWidth="1"/>
    <col min="1050" max="1050" width="7.85546875" style="7" customWidth="1"/>
    <col min="1051" max="1051" width="8" style="7" customWidth="1"/>
    <col min="1052" max="1054" width="6.7109375" style="7" customWidth="1"/>
    <col min="1055" max="1280" width="9.140625" style="7"/>
    <col min="1281" max="1281" width="6.7109375" style="7" customWidth="1"/>
    <col min="1282" max="1282" width="26" style="7" customWidth="1"/>
    <col min="1283" max="1284" width="6.7109375" style="7" customWidth="1"/>
    <col min="1285" max="1285" width="10.42578125" style="7" customWidth="1"/>
    <col min="1286" max="1286" width="9.42578125" style="7" customWidth="1"/>
    <col min="1287" max="1287" width="10.42578125" style="7" customWidth="1"/>
    <col min="1288" max="1288" width="9.42578125" style="7" bestFit="1" customWidth="1"/>
    <col min="1289" max="1289" width="11.28515625" style="7" customWidth="1"/>
    <col min="1290" max="1291" width="10.5703125" style="7" customWidth="1"/>
    <col min="1292" max="1293" width="11.28515625" style="7" customWidth="1"/>
    <col min="1294" max="1294" width="9.42578125" style="7" customWidth="1"/>
    <col min="1295" max="1295" width="10" style="7" customWidth="1"/>
    <col min="1296" max="1296" width="10.7109375" style="7" customWidth="1"/>
    <col min="1297" max="1297" width="6.7109375" style="7" customWidth="1"/>
    <col min="1298" max="1298" width="9.140625" style="7"/>
    <col min="1299" max="1299" width="9.5703125" style="7" customWidth="1"/>
    <col min="1300" max="1300" width="9" style="7" customWidth="1"/>
    <col min="1301" max="1301" width="11.140625" style="7" customWidth="1"/>
    <col min="1302" max="1302" width="11.28515625" style="7" customWidth="1"/>
    <col min="1303" max="1303" width="10.42578125" style="7" customWidth="1"/>
    <col min="1304" max="1304" width="11.85546875" style="7" customWidth="1"/>
    <col min="1305" max="1305" width="11" style="7" customWidth="1"/>
    <col min="1306" max="1306" width="7.85546875" style="7" customWidth="1"/>
    <col min="1307" max="1307" width="8" style="7" customWidth="1"/>
    <col min="1308" max="1310" width="6.7109375" style="7" customWidth="1"/>
    <col min="1311" max="1536" width="9.140625" style="7"/>
    <col min="1537" max="1537" width="6.7109375" style="7" customWidth="1"/>
    <col min="1538" max="1538" width="26" style="7" customWidth="1"/>
    <col min="1539" max="1540" width="6.7109375" style="7" customWidth="1"/>
    <col min="1541" max="1541" width="10.42578125" style="7" customWidth="1"/>
    <col min="1542" max="1542" width="9.42578125" style="7" customWidth="1"/>
    <col min="1543" max="1543" width="10.42578125" style="7" customWidth="1"/>
    <col min="1544" max="1544" width="9.42578125" style="7" bestFit="1" customWidth="1"/>
    <col min="1545" max="1545" width="11.28515625" style="7" customWidth="1"/>
    <col min="1546" max="1547" width="10.5703125" style="7" customWidth="1"/>
    <col min="1548" max="1549" width="11.28515625" style="7" customWidth="1"/>
    <col min="1550" max="1550" width="9.42578125" style="7" customWidth="1"/>
    <col min="1551" max="1551" width="10" style="7" customWidth="1"/>
    <col min="1552" max="1552" width="10.7109375" style="7" customWidth="1"/>
    <col min="1553" max="1553" width="6.7109375" style="7" customWidth="1"/>
    <col min="1554" max="1554" width="9.140625" style="7"/>
    <col min="1555" max="1555" width="9.5703125" style="7" customWidth="1"/>
    <col min="1556" max="1556" width="9" style="7" customWidth="1"/>
    <col min="1557" max="1557" width="11.140625" style="7" customWidth="1"/>
    <col min="1558" max="1558" width="11.28515625" style="7" customWidth="1"/>
    <col min="1559" max="1559" width="10.42578125" style="7" customWidth="1"/>
    <col min="1560" max="1560" width="11.85546875" style="7" customWidth="1"/>
    <col min="1561" max="1561" width="11" style="7" customWidth="1"/>
    <col min="1562" max="1562" width="7.85546875" style="7" customWidth="1"/>
    <col min="1563" max="1563" width="8" style="7" customWidth="1"/>
    <col min="1564" max="1566" width="6.7109375" style="7" customWidth="1"/>
    <col min="1567" max="1792" width="9.140625" style="7"/>
    <col min="1793" max="1793" width="6.7109375" style="7" customWidth="1"/>
    <col min="1794" max="1794" width="26" style="7" customWidth="1"/>
    <col min="1795" max="1796" width="6.7109375" style="7" customWidth="1"/>
    <col min="1797" max="1797" width="10.42578125" style="7" customWidth="1"/>
    <col min="1798" max="1798" width="9.42578125" style="7" customWidth="1"/>
    <col min="1799" max="1799" width="10.42578125" style="7" customWidth="1"/>
    <col min="1800" max="1800" width="9.42578125" style="7" bestFit="1" customWidth="1"/>
    <col min="1801" max="1801" width="11.28515625" style="7" customWidth="1"/>
    <col min="1802" max="1803" width="10.5703125" style="7" customWidth="1"/>
    <col min="1804" max="1805" width="11.28515625" style="7" customWidth="1"/>
    <col min="1806" max="1806" width="9.42578125" style="7" customWidth="1"/>
    <col min="1807" max="1807" width="10" style="7" customWidth="1"/>
    <col min="1808" max="1808" width="10.7109375" style="7" customWidth="1"/>
    <col min="1809" max="1809" width="6.7109375" style="7" customWidth="1"/>
    <col min="1810" max="1810" width="9.140625" style="7"/>
    <col min="1811" max="1811" width="9.5703125" style="7" customWidth="1"/>
    <col min="1812" max="1812" width="9" style="7" customWidth="1"/>
    <col min="1813" max="1813" width="11.140625" style="7" customWidth="1"/>
    <col min="1814" max="1814" width="11.28515625" style="7" customWidth="1"/>
    <col min="1815" max="1815" width="10.42578125" style="7" customWidth="1"/>
    <col min="1816" max="1816" width="11.85546875" style="7" customWidth="1"/>
    <col min="1817" max="1817" width="11" style="7" customWidth="1"/>
    <col min="1818" max="1818" width="7.85546875" style="7" customWidth="1"/>
    <col min="1819" max="1819" width="8" style="7" customWidth="1"/>
    <col min="1820" max="1822" width="6.7109375" style="7" customWidth="1"/>
    <col min="1823" max="2048" width="9.140625" style="7"/>
    <col min="2049" max="2049" width="6.7109375" style="7" customWidth="1"/>
    <col min="2050" max="2050" width="26" style="7" customWidth="1"/>
    <col min="2051" max="2052" width="6.7109375" style="7" customWidth="1"/>
    <col min="2053" max="2053" width="10.42578125" style="7" customWidth="1"/>
    <col min="2054" max="2054" width="9.42578125" style="7" customWidth="1"/>
    <col min="2055" max="2055" width="10.42578125" style="7" customWidth="1"/>
    <col min="2056" max="2056" width="9.42578125" style="7" bestFit="1" customWidth="1"/>
    <col min="2057" max="2057" width="11.28515625" style="7" customWidth="1"/>
    <col min="2058" max="2059" width="10.5703125" style="7" customWidth="1"/>
    <col min="2060" max="2061" width="11.28515625" style="7" customWidth="1"/>
    <col min="2062" max="2062" width="9.42578125" style="7" customWidth="1"/>
    <col min="2063" max="2063" width="10" style="7" customWidth="1"/>
    <col min="2064" max="2064" width="10.7109375" style="7" customWidth="1"/>
    <col min="2065" max="2065" width="6.7109375" style="7" customWidth="1"/>
    <col min="2066" max="2066" width="9.140625" style="7"/>
    <col min="2067" max="2067" width="9.5703125" style="7" customWidth="1"/>
    <col min="2068" max="2068" width="9" style="7" customWidth="1"/>
    <col min="2069" max="2069" width="11.140625" style="7" customWidth="1"/>
    <col min="2070" max="2070" width="11.28515625" style="7" customWidth="1"/>
    <col min="2071" max="2071" width="10.42578125" style="7" customWidth="1"/>
    <col min="2072" max="2072" width="11.85546875" style="7" customWidth="1"/>
    <col min="2073" max="2073" width="11" style="7" customWidth="1"/>
    <col min="2074" max="2074" width="7.85546875" style="7" customWidth="1"/>
    <col min="2075" max="2075" width="8" style="7" customWidth="1"/>
    <col min="2076" max="2078" width="6.7109375" style="7" customWidth="1"/>
    <col min="2079" max="2304" width="9.140625" style="7"/>
    <col min="2305" max="2305" width="6.7109375" style="7" customWidth="1"/>
    <col min="2306" max="2306" width="26" style="7" customWidth="1"/>
    <col min="2307" max="2308" width="6.7109375" style="7" customWidth="1"/>
    <col min="2309" max="2309" width="10.42578125" style="7" customWidth="1"/>
    <col min="2310" max="2310" width="9.42578125" style="7" customWidth="1"/>
    <col min="2311" max="2311" width="10.42578125" style="7" customWidth="1"/>
    <col min="2312" max="2312" width="9.42578125" style="7" bestFit="1" customWidth="1"/>
    <col min="2313" max="2313" width="11.28515625" style="7" customWidth="1"/>
    <col min="2314" max="2315" width="10.5703125" style="7" customWidth="1"/>
    <col min="2316" max="2317" width="11.28515625" style="7" customWidth="1"/>
    <col min="2318" max="2318" width="9.42578125" style="7" customWidth="1"/>
    <col min="2319" max="2319" width="10" style="7" customWidth="1"/>
    <col min="2320" max="2320" width="10.7109375" style="7" customWidth="1"/>
    <col min="2321" max="2321" width="6.7109375" style="7" customWidth="1"/>
    <col min="2322" max="2322" width="9.140625" style="7"/>
    <col min="2323" max="2323" width="9.5703125" style="7" customWidth="1"/>
    <col min="2324" max="2324" width="9" style="7" customWidth="1"/>
    <col min="2325" max="2325" width="11.140625" style="7" customWidth="1"/>
    <col min="2326" max="2326" width="11.28515625" style="7" customWidth="1"/>
    <col min="2327" max="2327" width="10.42578125" style="7" customWidth="1"/>
    <col min="2328" max="2328" width="11.85546875" style="7" customWidth="1"/>
    <col min="2329" max="2329" width="11" style="7" customWidth="1"/>
    <col min="2330" max="2330" width="7.85546875" style="7" customWidth="1"/>
    <col min="2331" max="2331" width="8" style="7" customWidth="1"/>
    <col min="2332" max="2334" width="6.7109375" style="7" customWidth="1"/>
    <col min="2335" max="2560" width="9.140625" style="7"/>
    <col min="2561" max="2561" width="6.7109375" style="7" customWidth="1"/>
    <col min="2562" max="2562" width="26" style="7" customWidth="1"/>
    <col min="2563" max="2564" width="6.7109375" style="7" customWidth="1"/>
    <col min="2565" max="2565" width="10.42578125" style="7" customWidth="1"/>
    <col min="2566" max="2566" width="9.42578125" style="7" customWidth="1"/>
    <col min="2567" max="2567" width="10.42578125" style="7" customWidth="1"/>
    <col min="2568" max="2568" width="9.42578125" style="7" bestFit="1" customWidth="1"/>
    <col min="2569" max="2569" width="11.28515625" style="7" customWidth="1"/>
    <col min="2570" max="2571" width="10.5703125" style="7" customWidth="1"/>
    <col min="2572" max="2573" width="11.28515625" style="7" customWidth="1"/>
    <col min="2574" max="2574" width="9.42578125" style="7" customWidth="1"/>
    <col min="2575" max="2575" width="10" style="7" customWidth="1"/>
    <col min="2576" max="2576" width="10.7109375" style="7" customWidth="1"/>
    <col min="2577" max="2577" width="6.7109375" style="7" customWidth="1"/>
    <col min="2578" max="2578" width="9.140625" style="7"/>
    <col min="2579" max="2579" width="9.5703125" style="7" customWidth="1"/>
    <col min="2580" max="2580" width="9" style="7" customWidth="1"/>
    <col min="2581" max="2581" width="11.140625" style="7" customWidth="1"/>
    <col min="2582" max="2582" width="11.28515625" style="7" customWidth="1"/>
    <col min="2583" max="2583" width="10.42578125" style="7" customWidth="1"/>
    <col min="2584" max="2584" width="11.85546875" style="7" customWidth="1"/>
    <col min="2585" max="2585" width="11" style="7" customWidth="1"/>
    <col min="2586" max="2586" width="7.85546875" style="7" customWidth="1"/>
    <col min="2587" max="2587" width="8" style="7" customWidth="1"/>
    <col min="2588" max="2590" width="6.7109375" style="7" customWidth="1"/>
    <col min="2591" max="2816" width="9.140625" style="7"/>
    <col min="2817" max="2817" width="6.7109375" style="7" customWidth="1"/>
    <col min="2818" max="2818" width="26" style="7" customWidth="1"/>
    <col min="2819" max="2820" width="6.7109375" style="7" customWidth="1"/>
    <col min="2821" max="2821" width="10.42578125" style="7" customWidth="1"/>
    <col min="2822" max="2822" width="9.42578125" style="7" customWidth="1"/>
    <col min="2823" max="2823" width="10.42578125" style="7" customWidth="1"/>
    <col min="2824" max="2824" width="9.42578125" style="7" bestFit="1" customWidth="1"/>
    <col min="2825" max="2825" width="11.28515625" style="7" customWidth="1"/>
    <col min="2826" max="2827" width="10.5703125" style="7" customWidth="1"/>
    <col min="2828" max="2829" width="11.28515625" style="7" customWidth="1"/>
    <col min="2830" max="2830" width="9.42578125" style="7" customWidth="1"/>
    <col min="2831" max="2831" width="10" style="7" customWidth="1"/>
    <col min="2832" max="2832" width="10.7109375" style="7" customWidth="1"/>
    <col min="2833" max="2833" width="6.7109375" style="7" customWidth="1"/>
    <col min="2834" max="2834" width="9.140625" style="7"/>
    <col min="2835" max="2835" width="9.5703125" style="7" customWidth="1"/>
    <col min="2836" max="2836" width="9" style="7" customWidth="1"/>
    <col min="2837" max="2837" width="11.140625" style="7" customWidth="1"/>
    <col min="2838" max="2838" width="11.28515625" style="7" customWidth="1"/>
    <col min="2839" max="2839" width="10.42578125" style="7" customWidth="1"/>
    <col min="2840" max="2840" width="11.85546875" style="7" customWidth="1"/>
    <col min="2841" max="2841" width="11" style="7" customWidth="1"/>
    <col min="2842" max="2842" width="7.85546875" style="7" customWidth="1"/>
    <col min="2843" max="2843" width="8" style="7" customWidth="1"/>
    <col min="2844" max="2846" width="6.7109375" style="7" customWidth="1"/>
    <col min="2847" max="3072" width="9.140625" style="7"/>
    <col min="3073" max="3073" width="6.7109375" style="7" customWidth="1"/>
    <col min="3074" max="3074" width="26" style="7" customWidth="1"/>
    <col min="3075" max="3076" width="6.7109375" style="7" customWidth="1"/>
    <col min="3077" max="3077" width="10.42578125" style="7" customWidth="1"/>
    <col min="3078" max="3078" width="9.42578125" style="7" customWidth="1"/>
    <col min="3079" max="3079" width="10.42578125" style="7" customWidth="1"/>
    <col min="3080" max="3080" width="9.42578125" style="7" bestFit="1" customWidth="1"/>
    <col min="3081" max="3081" width="11.28515625" style="7" customWidth="1"/>
    <col min="3082" max="3083" width="10.5703125" style="7" customWidth="1"/>
    <col min="3084" max="3085" width="11.28515625" style="7" customWidth="1"/>
    <col min="3086" max="3086" width="9.42578125" style="7" customWidth="1"/>
    <col min="3087" max="3087" width="10" style="7" customWidth="1"/>
    <col min="3088" max="3088" width="10.7109375" style="7" customWidth="1"/>
    <col min="3089" max="3089" width="6.7109375" style="7" customWidth="1"/>
    <col min="3090" max="3090" width="9.140625" style="7"/>
    <col min="3091" max="3091" width="9.5703125" style="7" customWidth="1"/>
    <col min="3092" max="3092" width="9" style="7" customWidth="1"/>
    <col min="3093" max="3093" width="11.140625" style="7" customWidth="1"/>
    <col min="3094" max="3094" width="11.28515625" style="7" customWidth="1"/>
    <col min="3095" max="3095" width="10.42578125" style="7" customWidth="1"/>
    <col min="3096" max="3096" width="11.85546875" style="7" customWidth="1"/>
    <col min="3097" max="3097" width="11" style="7" customWidth="1"/>
    <col min="3098" max="3098" width="7.85546875" style="7" customWidth="1"/>
    <col min="3099" max="3099" width="8" style="7" customWidth="1"/>
    <col min="3100" max="3102" width="6.7109375" style="7" customWidth="1"/>
    <col min="3103" max="3328" width="9.140625" style="7"/>
    <col min="3329" max="3329" width="6.7109375" style="7" customWidth="1"/>
    <col min="3330" max="3330" width="26" style="7" customWidth="1"/>
    <col min="3331" max="3332" width="6.7109375" style="7" customWidth="1"/>
    <col min="3333" max="3333" width="10.42578125" style="7" customWidth="1"/>
    <col min="3334" max="3334" width="9.42578125" style="7" customWidth="1"/>
    <col min="3335" max="3335" width="10.42578125" style="7" customWidth="1"/>
    <col min="3336" max="3336" width="9.42578125" style="7" bestFit="1" customWidth="1"/>
    <col min="3337" max="3337" width="11.28515625" style="7" customWidth="1"/>
    <col min="3338" max="3339" width="10.5703125" style="7" customWidth="1"/>
    <col min="3340" max="3341" width="11.28515625" style="7" customWidth="1"/>
    <col min="3342" max="3342" width="9.42578125" style="7" customWidth="1"/>
    <col min="3343" max="3343" width="10" style="7" customWidth="1"/>
    <col min="3344" max="3344" width="10.7109375" style="7" customWidth="1"/>
    <col min="3345" max="3345" width="6.7109375" style="7" customWidth="1"/>
    <col min="3346" max="3346" width="9.140625" style="7"/>
    <col min="3347" max="3347" width="9.5703125" style="7" customWidth="1"/>
    <col min="3348" max="3348" width="9" style="7" customWidth="1"/>
    <col min="3349" max="3349" width="11.140625" style="7" customWidth="1"/>
    <col min="3350" max="3350" width="11.28515625" style="7" customWidth="1"/>
    <col min="3351" max="3351" width="10.42578125" style="7" customWidth="1"/>
    <col min="3352" max="3352" width="11.85546875" style="7" customWidth="1"/>
    <col min="3353" max="3353" width="11" style="7" customWidth="1"/>
    <col min="3354" max="3354" width="7.85546875" style="7" customWidth="1"/>
    <col min="3355" max="3355" width="8" style="7" customWidth="1"/>
    <col min="3356" max="3358" width="6.7109375" style="7" customWidth="1"/>
    <col min="3359" max="3584" width="9.140625" style="7"/>
    <col min="3585" max="3585" width="6.7109375" style="7" customWidth="1"/>
    <col min="3586" max="3586" width="26" style="7" customWidth="1"/>
    <col min="3587" max="3588" width="6.7109375" style="7" customWidth="1"/>
    <col min="3589" max="3589" width="10.42578125" style="7" customWidth="1"/>
    <col min="3590" max="3590" width="9.42578125" style="7" customWidth="1"/>
    <col min="3591" max="3591" width="10.42578125" style="7" customWidth="1"/>
    <col min="3592" max="3592" width="9.42578125" style="7" bestFit="1" customWidth="1"/>
    <col min="3593" max="3593" width="11.28515625" style="7" customWidth="1"/>
    <col min="3594" max="3595" width="10.5703125" style="7" customWidth="1"/>
    <col min="3596" max="3597" width="11.28515625" style="7" customWidth="1"/>
    <col min="3598" max="3598" width="9.42578125" style="7" customWidth="1"/>
    <col min="3599" max="3599" width="10" style="7" customWidth="1"/>
    <col min="3600" max="3600" width="10.7109375" style="7" customWidth="1"/>
    <col min="3601" max="3601" width="6.7109375" style="7" customWidth="1"/>
    <col min="3602" max="3602" width="9.140625" style="7"/>
    <col min="3603" max="3603" width="9.5703125" style="7" customWidth="1"/>
    <col min="3604" max="3604" width="9" style="7" customWidth="1"/>
    <col min="3605" max="3605" width="11.140625" style="7" customWidth="1"/>
    <col min="3606" max="3606" width="11.28515625" style="7" customWidth="1"/>
    <col min="3607" max="3607" width="10.42578125" style="7" customWidth="1"/>
    <col min="3608" max="3608" width="11.85546875" style="7" customWidth="1"/>
    <col min="3609" max="3609" width="11" style="7" customWidth="1"/>
    <col min="3610" max="3610" width="7.85546875" style="7" customWidth="1"/>
    <col min="3611" max="3611" width="8" style="7" customWidth="1"/>
    <col min="3612" max="3614" width="6.7109375" style="7" customWidth="1"/>
    <col min="3615" max="3840" width="9.140625" style="7"/>
    <col min="3841" max="3841" width="6.7109375" style="7" customWidth="1"/>
    <col min="3842" max="3842" width="26" style="7" customWidth="1"/>
    <col min="3843" max="3844" width="6.7109375" style="7" customWidth="1"/>
    <col min="3845" max="3845" width="10.42578125" style="7" customWidth="1"/>
    <col min="3846" max="3846" width="9.42578125" style="7" customWidth="1"/>
    <col min="3847" max="3847" width="10.42578125" style="7" customWidth="1"/>
    <col min="3848" max="3848" width="9.42578125" style="7" bestFit="1" customWidth="1"/>
    <col min="3849" max="3849" width="11.28515625" style="7" customWidth="1"/>
    <col min="3850" max="3851" width="10.5703125" style="7" customWidth="1"/>
    <col min="3852" max="3853" width="11.28515625" style="7" customWidth="1"/>
    <col min="3854" max="3854" width="9.42578125" style="7" customWidth="1"/>
    <col min="3855" max="3855" width="10" style="7" customWidth="1"/>
    <col min="3856" max="3856" width="10.7109375" style="7" customWidth="1"/>
    <col min="3857" max="3857" width="6.7109375" style="7" customWidth="1"/>
    <col min="3858" max="3858" width="9.140625" style="7"/>
    <col min="3859" max="3859" width="9.5703125" style="7" customWidth="1"/>
    <col min="3860" max="3860" width="9" style="7" customWidth="1"/>
    <col min="3861" max="3861" width="11.140625" style="7" customWidth="1"/>
    <col min="3862" max="3862" width="11.28515625" style="7" customWidth="1"/>
    <col min="3863" max="3863" width="10.42578125" style="7" customWidth="1"/>
    <col min="3864" max="3864" width="11.85546875" style="7" customWidth="1"/>
    <col min="3865" max="3865" width="11" style="7" customWidth="1"/>
    <col min="3866" max="3866" width="7.85546875" style="7" customWidth="1"/>
    <col min="3867" max="3867" width="8" style="7" customWidth="1"/>
    <col min="3868" max="3870" width="6.7109375" style="7" customWidth="1"/>
    <col min="3871" max="4096" width="9.140625" style="7"/>
    <col min="4097" max="4097" width="6.7109375" style="7" customWidth="1"/>
    <col min="4098" max="4098" width="26" style="7" customWidth="1"/>
    <col min="4099" max="4100" width="6.7109375" style="7" customWidth="1"/>
    <col min="4101" max="4101" width="10.42578125" style="7" customWidth="1"/>
    <col min="4102" max="4102" width="9.42578125" style="7" customWidth="1"/>
    <col min="4103" max="4103" width="10.42578125" style="7" customWidth="1"/>
    <col min="4104" max="4104" width="9.42578125" style="7" bestFit="1" customWidth="1"/>
    <col min="4105" max="4105" width="11.28515625" style="7" customWidth="1"/>
    <col min="4106" max="4107" width="10.5703125" style="7" customWidth="1"/>
    <col min="4108" max="4109" width="11.28515625" style="7" customWidth="1"/>
    <col min="4110" max="4110" width="9.42578125" style="7" customWidth="1"/>
    <col min="4111" max="4111" width="10" style="7" customWidth="1"/>
    <col min="4112" max="4112" width="10.7109375" style="7" customWidth="1"/>
    <col min="4113" max="4113" width="6.7109375" style="7" customWidth="1"/>
    <col min="4114" max="4114" width="9.140625" style="7"/>
    <col min="4115" max="4115" width="9.5703125" style="7" customWidth="1"/>
    <col min="4116" max="4116" width="9" style="7" customWidth="1"/>
    <col min="4117" max="4117" width="11.140625" style="7" customWidth="1"/>
    <col min="4118" max="4118" width="11.28515625" style="7" customWidth="1"/>
    <col min="4119" max="4119" width="10.42578125" style="7" customWidth="1"/>
    <col min="4120" max="4120" width="11.85546875" style="7" customWidth="1"/>
    <col min="4121" max="4121" width="11" style="7" customWidth="1"/>
    <col min="4122" max="4122" width="7.85546875" style="7" customWidth="1"/>
    <col min="4123" max="4123" width="8" style="7" customWidth="1"/>
    <col min="4124" max="4126" width="6.7109375" style="7" customWidth="1"/>
    <col min="4127" max="4352" width="9.140625" style="7"/>
    <col min="4353" max="4353" width="6.7109375" style="7" customWidth="1"/>
    <col min="4354" max="4354" width="26" style="7" customWidth="1"/>
    <col min="4355" max="4356" width="6.7109375" style="7" customWidth="1"/>
    <col min="4357" max="4357" width="10.42578125" style="7" customWidth="1"/>
    <col min="4358" max="4358" width="9.42578125" style="7" customWidth="1"/>
    <col min="4359" max="4359" width="10.42578125" style="7" customWidth="1"/>
    <col min="4360" max="4360" width="9.42578125" style="7" bestFit="1" customWidth="1"/>
    <col min="4361" max="4361" width="11.28515625" style="7" customWidth="1"/>
    <col min="4362" max="4363" width="10.5703125" style="7" customWidth="1"/>
    <col min="4364" max="4365" width="11.28515625" style="7" customWidth="1"/>
    <col min="4366" max="4366" width="9.42578125" style="7" customWidth="1"/>
    <col min="4367" max="4367" width="10" style="7" customWidth="1"/>
    <col min="4368" max="4368" width="10.7109375" style="7" customWidth="1"/>
    <col min="4369" max="4369" width="6.7109375" style="7" customWidth="1"/>
    <col min="4370" max="4370" width="9.140625" style="7"/>
    <col min="4371" max="4371" width="9.5703125" style="7" customWidth="1"/>
    <col min="4372" max="4372" width="9" style="7" customWidth="1"/>
    <col min="4373" max="4373" width="11.140625" style="7" customWidth="1"/>
    <col min="4374" max="4374" width="11.28515625" style="7" customWidth="1"/>
    <col min="4375" max="4375" width="10.42578125" style="7" customWidth="1"/>
    <col min="4376" max="4376" width="11.85546875" style="7" customWidth="1"/>
    <col min="4377" max="4377" width="11" style="7" customWidth="1"/>
    <col min="4378" max="4378" width="7.85546875" style="7" customWidth="1"/>
    <col min="4379" max="4379" width="8" style="7" customWidth="1"/>
    <col min="4380" max="4382" width="6.7109375" style="7" customWidth="1"/>
    <col min="4383" max="4608" width="9.140625" style="7"/>
    <col min="4609" max="4609" width="6.7109375" style="7" customWidth="1"/>
    <col min="4610" max="4610" width="26" style="7" customWidth="1"/>
    <col min="4611" max="4612" width="6.7109375" style="7" customWidth="1"/>
    <col min="4613" max="4613" width="10.42578125" style="7" customWidth="1"/>
    <col min="4614" max="4614" width="9.42578125" style="7" customWidth="1"/>
    <col min="4615" max="4615" width="10.42578125" style="7" customWidth="1"/>
    <col min="4616" max="4616" width="9.42578125" style="7" bestFit="1" customWidth="1"/>
    <col min="4617" max="4617" width="11.28515625" style="7" customWidth="1"/>
    <col min="4618" max="4619" width="10.5703125" style="7" customWidth="1"/>
    <col min="4620" max="4621" width="11.28515625" style="7" customWidth="1"/>
    <col min="4622" max="4622" width="9.42578125" style="7" customWidth="1"/>
    <col min="4623" max="4623" width="10" style="7" customWidth="1"/>
    <col min="4624" max="4624" width="10.7109375" style="7" customWidth="1"/>
    <col min="4625" max="4625" width="6.7109375" style="7" customWidth="1"/>
    <col min="4626" max="4626" width="9.140625" style="7"/>
    <col min="4627" max="4627" width="9.5703125" style="7" customWidth="1"/>
    <col min="4628" max="4628" width="9" style="7" customWidth="1"/>
    <col min="4629" max="4629" width="11.140625" style="7" customWidth="1"/>
    <col min="4630" max="4630" width="11.28515625" style="7" customWidth="1"/>
    <col min="4631" max="4631" width="10.42578125" style="7" customWidth="1"/>
    <col min="4632" max="4632" width="11.85546875" style="7" customWidth="1"/>
    <col min="4633" max="4633" width="11" style="7" customWidth="1"/>
    <col min="4634" max="4634" width="7.85546875" style="7" customWidth="1"/>
    <col min="4635" max="4635" width="8" style="7" customWidth="1"/>
    <col min="4636" max="4638" width="6.7109375" style="7" customWidth="1"/>
    <col min="4639" max="4864" width="9.140625" style="7"/>
    <col min="4865" max="4865" width="6.7109375" style="7" customWidth="1"/>
    <col min="4866" max="4866" width="26" style="7" customWidth="1"/>
    <col min="4867" max="4868" width="6.7109375" style="7" customWidth="1"/>
    <col min="4869" max="4869" width="10.42578125" style="7" customWidth="1"/>
    <col min="4870" max="4870" width="9.42578125" style="7" customWidth="1"/>
    <col min="4871" max="4871" width="10.42578125" style="7" customWidth="1"/>
    <col min="4872" max="4872" width="9.42578125" style="7" bestFit="1" customWidth="1"/>
    <col min="4873" max="4873" width="11.28515625" style="7" customWidth="1"/>
    <col min="4874" max="4875" width="10.5703125" style="7" customWidth="1"/>
    <col min="4876" max="4877" width="11.28515625" style="7" customWidth="1"/>
    <col min="4878" max="4878" width="9.42578125" style="7" customWidth="1"/>
    <col min="4879" max="4879" width="10" style="7" customWidth="1"/>
    <col min="4880" max="4880" width="10.7109375" style="7" customWidth="1"/>
    <col min="4881" max="4881" width="6.7109375" style="7" customWidth="1"/>
    <col min="4882" max="4882" width="9.140625" style="7"/>
    <col min="4883" max="4883" width="9.5703125" style="7" customWidth="1"/>
    <col min="4884" max="4884" width="9" style="7" customWidth="1"/>
    <col min="4885" max="4885" width="11.140625" style="7" customWidth="1"/>
    <col min="4886" max="4886" width="11.28515625" style="7" customWidth="1"/>
    <col min="4887" max="4887" width="10.42578125" style="7" customWidth="1"/>
    <col min="4888" max="4888" width="11.85546875" style="7" customWidth="1"/>
    <col min="4889" max="4889" width="11" style="7" customWidth="1"/>
    <col min="4890" max="4890" width="7.85546875" style="7" customWidth="1"/>
    <col min="4891" max="4891" width="8" style="7" customWidth="1"/>
    <col min="4892" max="4894" width="6.7109375" style="7" customWidth="1"/>
    <col min="4895" max="5120" width="9.140625" style="7"/>
    <col min="5121" max="5121" width="6.7109375" style="7" customWidth="1"/>
    <col min="5122" max="5122" width="26" style="7" customWidth="1"/>
    <col min="5123" max="5124" width="6.7109375" style="7" customWidth="1"/>
    <col min="5125" max="5125" width="10.42578125" style="7" customWidth="1"/>
    <col min="5126" max="5126" width="9.42578125" style="7" customWidth="1"/>
    <col min="5127" max="5127" width="10.42578125" style="7" customWidth="1"/>
    <col min="5128" max="5128" width="9.42578125" style="7" bestFit="1" customWidth="1"/>
    <col min="5129" max="5129" width="11.28515625" style="7" customWidth="1"/>
    <col min="5130" max="5131" width="10.5703125" style="7" customWidth="1"/>
    <col min="5132" max="5133" width="11.28515625" style="7" customWidth="1"/>
    <col min="5134" max="5134" width="9.42578125" style="7" customWidth="1"/>
    <col min="5135" max="5135" width="10" style="7" customWidth="1"/>
    <col min="5136" max="5136" width="10.7109375" style="7" customWidth="1"/>
    <col min="5137" max="5137" width="6.7109375" style="7" customWidth="1"/>
    <col min="5138" max="5138" width="9.140625" style="7"/>
    <col min="5139" max="5139" width="9.5703125" style="7" customWidth="1"/>
    <col min="5140" max="5140" width="9" style="7" customWidth="1"/>
    <col min="5141" max="5141" width="11.140625" style="7" customWidth="1"/>
    <col min="5142" max="5142" width="11.28515625" style="7" customWidth="1"/>
    <col min="5143" max="5143" width="10.42578125" style="7" customWidth="1"/>
    <col min="5144" max="5144" width="11.85546875" style="7" customWidth="1"/>
    <col min="5145" max="5145" width="11" style="7" customWidth="1"/>
    <col min="5146" max="5146" width="7.85546875" style="7" customWidth="1"/>
    <col min="5147" max="5147" width="8" style="7" customWidth="1"/>
    <col min="5148" max="5150" width="6.7109375" style="7" customWidth="1"/>
    <col min="5151" max="5376" width="9.140625" style="7"/>
    <col min="5377" max="5377" width="6.7109375" style="7" customWidth="1"/>
    <col min="5378" max="5378" width="26" style="7" customWidth="1"/>
    <col min="5379" max="5380" width="6.7109375" style="7" customWidth="1"/>
    <col min="5381" max="5381" width="10.42578125" style="7" customWidth="1"/>
    <col min="5382" max="5382" width="9.42578125" style="7" customWidth="1"/>
    <col min="5383" max="5383" width="10.42578125" style="7" customWidth="1"/>
    <col min="5384" max="5384" width="9.42578125" style="7" bestFit="1" customWidth="1"/>
    <col min="5385" max="5385" width="11.28515625" style="7" customWidth="1"/>
    <col min="5386" max="5387" width="10.5703125" style="7" customWidth="1"/>
    <col min="5388" max="5389" width="11.28515625" style="7" customWidth="1"/>
    <col min="5390" max="5390" width="9.42578125" style="7" customWidth="1"/>
    <col min="5391" max="5391" width="10" style="7" customWidth="1"/>
    <col min="5392" max="5392" width="10.7109375" style="7" customWidth="1"/>
    <col min="5393" max="5393" width="6.7109375" style="7" customWidth="1"/>
    <col min="5394" max="5394" width="9.140625" style="7"/>
    <col min="5395" max="5395" width="9.5703125" style="7" customWidth="1"/>
    <col min="5396" max="5396" width="9" style="7" customWidth="1"/>
    <col min="5397" max="5397" width="11.140625" style="7" customWidth="1"/>
    <col min="5398" max="5398" width="11.28515625" style="7" customWidth="1"/>
    <col min="5399" max="5399" width="10.42578125" style="7" customWidth="1"/>
    <col min="5400" max="5400" width="11.85546875" style="7" customWidth="1"/>
    <col min="5401" max="5401" width="11" style="7" customWidth="1"/>
    <col min="5402" max="5402" width="7.85546875" style="7" customWidth="1"/>
    <col min="5403" max="5403" width="8" style="7" customWidth="1"/>
    <col min="5404" max="5406" width="6.7109375" style="7" customWidth="1"/>
    <col min="5407" max="5632" width="9.140625" style="7"/>
    <col min="5633" max="5633" width="6.7109375" style="7" customWidth="1"/>
    <col min="5634" max="5634" width="26" style="7" customWidth="1"/>
    <col min="5635" max="5636" width="6.7109375" style="7" customWidth="1"/>
    <col min="5637" max="5637" width="10.42578125" style="7" customWidth="1"/>
    <col min="5638" max="5638" width="9.42578125" style="7" customWidth="1"/>
    <col min="5639" max="5639" width="10.42578125" style="7" customWidth="1"/>
    <col min="5640" max="5640" width="9.42578125" style="7" bestFit="1" customWidth="1"/>
    <col min="5641" max="5641" width="11.28515625" style="7" customWidth="1"/>
    <col min="5642" max="5643" width="10.5703125" style="7" customWidth="1"/>
    <col min="5644" max="5645" width="11.28515625" style="7" customWidth="1"/>
    <col min="5646" max="5646" width="9.42578125" style="7" customWidth="1"/>
    <col min="5647" max="5647" width="10" style="7" customWidth="1"/>
    <col min="5648" max="5648" width="10.7109375" style="7" customWidth="1"/>
    <col min="5649" max="5649" width="6.7109375" style="7" customWidth="1"/>
    <col min="5650" max="5650" width="9.140625" style="7"/>
    <col min="5651" max="5651" width="9.5703125" style="7" customWidth="1"/>
    <col min="5652" max="5652" width="9" style="7" customWidth="1"/>
    <col min="5653" max="5653" width="11.140625" style="7" customWidth="1"/>
    <col min="5654" max="5654" width="11.28515625" style="7" customWidth="1"/>
    <col min="5655" max="5655" width="10.42578125" style="7" customWidth="1"/>
    <col min="5656" max="5656" width="11.85546875" style="7" customWidth="1"/>
    <col min="5657" max="5657" width="11" style="7" customWidth="1"/>
    <col min="5658" max="5658" width="7.85546875" style="7" customWidth="1"/>
    <col min="5659" max="5659" width="8" style="7" customWidth="1"/>
    <col min="5660" max="5662" width="6.7109375" style="7" customWidth="1"/>
    <col min="5663" max="5888" width="9.140625" style="7"/>
    <col min="5889" max="5889" width="6.7109375" style="7" customWidth="1"/>
    <col min="5890" max="5890" width="26" style="7" customWidth="1"/>
    <col min="5891" max="5892" width="6.7109375" style="7" customWidth="1"/>
    <col min="5893" max="5893" width="10.42578125" style="7" customWidth="1"/>
    <col min="5894" max="5894" width="9.42578125" style="7" customWidth="1"/>
    <col min="5895" max="5895" width="10.42578125" style="7" customWidth="1"/>
    <col min="5896" max="5896" width="9.42578125" style="7" bestFit="1" customWidth="1"/>
    <col min="5897" max="5897" width="11.28515625" style="7" customWidth="1"/>
    <col min="5898" max="5899" width="10.5703125" style="7" customWidth="1"/>
    <col min="5900" max="5901" width="11.28515625" style="7" customWidth="1"/>
    <col min="5902" max="5902" width="9.42578125" style="7" customWidth="1"/>
    <col min="5903" max="5903" width="10" style="7" customWidth="1"/>
    <col min="5904" max="5904" width="10.7109375" style="7" customWidth="1"/>
    <col min="5905" max="5905" width="6.7109375" style="7" customWidth="1"/>
    <col min="5906" max="5906" width="9.140625" style="7"/>
    <col min="5907" max="5907" width="9.5703125" style="7" customWidth="1"/>
    <col min="5908" max="5908" width="9" style="7" customWidth="1"/>
    <col min="5909" max="5909" width="11.140625" style="7" customWidth="1"/>
    <col min="5910" max="5910" width="11.28515625" style="7" customWidth="1"/>
    <col min="5911" max="5911" width="10.42578125" style="7" customWidth="1"/>
    <col min="5912" max="5912" width="11.85546875" style="7" customWidth="1"/>
    <col min="5913" max="5913" width="11" style="7" customWidth="1"/>
    <col min="5914" max="5914" width="7.85546875" style="7" customWidth="1"/>
    <col min="5915" max="5915" width="8" style="7" customWidth="1"/>
    <col min="5916" max="5918" width="6.7109375" style="7" customWidth="1"/>
    <col min="5919" max="6144" width="9.140625" style="7"/>
    <col min="6145" max="6145" width="6.7109375" style="7" customWidth="1"/>
    <col min="6146" max="6146" width="26" style="7" customWidth="1"/>
    <col min="6147" max="6148" width="6.7109375" style="7" customWidth="1"/>
    <col min="6149" max="6149" width="10.42578125" style="7" customWidth="1"/>
    <col min="6150" max="6150" width="9.42578125" style="7" customWidth="1"/>
    <col min="6151" max="6151" width="10.42578125" style="7" customWidth="1"/>
    <col min="6152" max="6152" width="9.42578125" style="7" bestFit="1" customWidth="1"/>
    <col min="6153" max="6153" width="11.28515625" style="7" customWidth="1"/>
    <col min="6154" max="6155" width="10.5703125" style="7" customWidth="1"/>
    <col min="6156" max="6157" width="11.28515625" style="7" customWidth="1"/>
    <col min="6158" max="6158" width="9.42578125" style="7" customWidth="1"/>
    <col min="6159" max="6159" width="10" style="7" customWidth="1"/>
    <col min="6160" max="6160" width="10.7109375" style="7" customWidth="1"/>
    <col min="6161" max="6161" width="6.7109375" style="7" customWidth="1"/>
    <col min="6162" max="6162" width="9.140625" style="7"/>
    <col min="6163" max="6163" width="9.5703125" style="7" customWidth="1"/>
    <col min="6164" max="6164" width="9" style="7" customWidth="1"/>
    <col min="6165" max="6165" width="11.140625" style="7" customWidth="1"/>
    <col min="6166" max="6166" width="11.28515625" style="7" customWidth="1"/>
    <col min="6167" max="6167" width="10.42578125" style="7" customWidth="1"/>
    <col min="6168" max="6168" width="11.85546875" style="7" customWidth="1"/>
    <col min="6169" max="6169" width="11" style="7" customWidth="1"/>
    <col min="6170" max="6170" width="7.85546875" style="7" customWidth="1"/>
    <col min="6171" max="6171" width="8" style="7" customWidth="1"/>
    <col min="6172" max="6174" width="6.7109375" style="7" customWidth="1"/>
    <col min="6175" max="6400" width="9.140625" style="7"/>
    <col min="6401" max="6401" width="6.7109375" style="7" customWidth="1"/>
    <col min="6402" max="6402" width="26" style="7" customWidth="1"/>
    <col min="6403" max="6404" width="6.7109375" style="7" customWidth="1"/>
    <col min="6405" max="6405" width="10.42578125" style="7" customWidth="1"/>
    <col min="6406" max="6406" width="9.42578125" style="7" customWidth="1"/>
    <col min="6407" max="6407" width="10.42578125" style="7" customWidth="1"/>
    <col min="6408" max="6408" width="9.42578125" style="7" bestFit="1" customWidth="1"/>
    <col min="6409" max="6409" width="11.28515625" style="7" customWidth="1"/>
    <col min="6410" max="6411" width="10.5703125" style="7" customWidth="1"/>
    <col min="6412" max="6413" width="11.28515625" style="7" customWidth="1"/>
    <col min="6414" max="6414" width="9.42578125" style="7" customWidth="1"/>
    <col min="6415" max="6415" width="10" style="7" customWidth="1"/>
    <col min="6416" max="6416" width="10.7109375" style="7" customWidth="1"/>
    <col min="6417" max="6417" width="6.7109375" style="7" customWidth="1"/>
    <col min="6418" max="6418" width="9.140625" style="7"/>
    <col min="6419" max="6419" width="9.5703125" style="7" customWidth="1"/>
    <col min="6420" max="6420" width="9" style="7" customWidth="1"/>
    <col min="6421" max="6421" width="11.140625" style="7" customWidth="1"/>
    <col min="6422" max="6422" width="11.28515625" style="7" customWidth="1"/>
    <col min="6423" max="6423" width="10.42578125" style="7" customWidth="1"/>
    <col min="6424" max="6424" width="11.85546875" style="7" customWidth="1"/>
    <col min="6425" max="6425" width="11" style="7" customWidth="1"/>
    <col min="6426" max="6426" width="7.85546875" style="7" customWidth="1"/>
    <col min="6427" max="6427" width="8" style="7" customWidth="1"/>
    <col min="6428" max="6430" width="6.7109375" style="7" customWidth="1"/>
    <col min="6431" max="6656" width="9.140625" style="7"/>
    <col min="6657" max="6657" width="6.7109375" style="7" customWidth="1"/>
    <col min="6658" max="6658" width="26" style="7" customWidth="1"/>
    <col min="6659" max="6660" width="6.7109375" style="7" customWidth="1"/>
    <col min="6661" max="6661" width="10.42578125" style="7" customWidth="1"/>
    <col min="6662" max="6662" width="9.42578125" style="7" customWidth="1"/>
    <col min="6663" max="6663" width="10.42578125" style="7" customWidth="1"/>
    <col min="6664" max="6664" width="9.42578125" style="7" bestFit="1" customWidth="1"/>
    <col min="6665" max="6665" width="11.28515625" style="7" customWidth="1"/>
    <col min="6666" max="6667" width="10.5703125" style="7" customWidth="1"/>
    <col min="6668" max="6669" width="11.28515625" style="7" customWidth="1"/>
    <col min="6670" max="6670" width="9.42578125" style="7" customWidth="1"/>
    <col min="6671" max="6671" width="10" style="7" customWidth="1"/>
    <col min="6672" max="6672" width="10.7109375" style="7" customWidth="1"/>
    <col min="6673" max="6673" width="6.7109375" style="7" customWidth="1"/>
    <col min="6674" max="6674" width="9.140625" style="7"/>
    <col min="6675" max="6675" width="9.5703125" style="7" customWidth="1"/>
    <col min="6676" max="6676" width="9" style="7" customWidth="1"/>
    <col min="6677" max="6677" width="11.140625" style="7" customWidth="1"/>
    <col min="6678" max="6678" width="11.28515625" style="7" customWidth="1"/>
    <col min="6679" max="6679" width="10.42578125" style="7" customWidth="1"/>
    <col min="6680" max="6680" width="11.85546875" style="7" customWidth="1"/>
    <col min="6681" max="6681" width="11" style="7" customWidth="1"/>
    <col min="6682" max="6682" width="7.85546875" style="7" customWidth="1"/>
    <col min="6683" max="6683" width="8" style="7" customWidth="1"/>
    <col min="6684" max="6686" width="6.7109375" style="7" customWidth="1"/>
    <col min="6687" max="6912" width="9.140625" style="7"/>
    <col min="6913" max="6913" width="6.7109375" style="7" customWidth="1"/>
    <col min="6914" max="6914" width="26" style="7" customWidth="1"/>
    <col min="6915" max="6916" width="6.7109375" style="7" customWidth="1"/>
    <col min="6917" max="6917" width="10.42578125" style="7" customWidth="1"/>
    <col min="6918" max="6918" width="9.42578125" style="7" customWidth="1"/>
    <col min="6919" max="6919" width="10.42578125" style="7" customWidth="1"/>
    <col min="6920" max="6920" width="9.42578125" style="7" bestFit="1" customWidth="1"/>
    <col min="6921" max="6921" width="11.28515625" style="7" customWidth="1"/>
    <col min="6922" max="6923" width="10.5703125" style="7" customWidth="1"/>
    <col min="6924" max="6925" width="11.28515625" style="7" customWidth="1"/>
    <col min="6926" max="6926" width="9.42578125" style="7" customWidth="1"/>
    <col min="6927" max="6927" width="10" style="7" customWidth="1"/>
    <col min="6928" max="6928" width="10.7109375" style="7" customWidth="1"/>
    <col min="6929" max="6929" width="6.7109375" style="7" customWidth="1"/>
    <col min="6930" max="6930" width="9.140625" style="7"/>
    <col min="6931" max="6931" width="9.5703125" style="7" customWidth="1"/>
    <col min="6932" max="6932" width="9" style="7" customWidth="1"/>
    <col min="6933" max="6933" width="11.140625" style="7" customWidth="1"/>
    <col min="6934" max="6934" width="11.28515625" style="7" customWidth="1"/>
    <col min="6935" max="6935" width="10.42578125" style="7" customWidth="1"/>
    <col min="6936" max="6936" width="11.85546875" style="7" customWidth="1"/>
    <col min="6937" max="6937" width="11" style="7" customWidth="1"/>
    <col min="6938" max="6938" width="7.85546875" style="7" customWidth="1"/>
    <col min="6939" max="6939" width="8" style="7" customWidth="1"/>
    <col min="6940" max="6942" width="6.7109375" style="7" customWidth="1"/>
    <col min="6943" max="7168" width="9.140625" style="7"/>
    <col min="7169" max="7169" width="6.7109375" style="7" customWidth="1"/>
    <col min="7170" max="7170" width="26" style="7" customWidth="1"/>
    <col min="7171" max="7172" width="6.7109375" style="7" customWidth="1"/>
    <col min="7173" max="7173" width="10.42578125" style="7" customWidth="1"/>
    <col min="7174" max="7174" width="9.42578125" style="7" customWidth="1"/>
    <col min="7175" max="7175" width="10.42578125" style="7" customWidth="1"/>
    <col min="7176" max="7176" width="9.42578125" style="7" bestFit="1" customWidth="1"/>
    <col min="7177" max="7177" width="11.28515625" style="7" customWidth="1"/>
    <col min="7178" max="7179" width="10.5703125" style="7" customWidth="1"/>
    <col min="7180" max="7181" width="11.28515625" style="7" customWidth="1"/>
    <col min="7182" max="7182" width="9.42578125" style="7" customWidth="1"/>
    <col min="7183" max="7183" width="10" style="7" customWidth="1"/>
    <col min="7184" max="7184" width="10.7109375" style="7" customWidth="1"/>
    <col min="7185" max="7185" width="6.7109375" style="7" customWidth="1"/>
    <col min="7186" max="7186" width="9.140625" style="7"/>
    <col min="7187" max="7187" width="9.5703125" style="7" customWidth="1"/>
    <col min="7188" max="7188" width="9" style="7" customWidth="1"/>
    <col min="7189" max="7189" width="11.140625" style="7" customWidth="1"/>
    <col min="7190" max="7190" width="11.28515625" style="7" customWidth="1"/>
    <col min="7191" max="7191" width="10.42578125" style="7" customWidth="1"/>
    <col min="7192" max="7192" width="11.85546875" style="7" customWidth="1"/>
    <col min="7193" max="7193" width="11" style="7" customWidth="1"/>
    <col min="7194" max="7194" width="7.85546875" style="7" customWidth="1"/>
    <col min="7195" max="7195" width="8" style="7" customWidth="1"/>
    <col min="7196" max="7198" width="6.7109375" style="7" customWidth="1"/>
    <col min="7199" max="7424" width="9.140625" style="7"/>
    <col min="7425" max="7425" width="6.7109375" style="7" customWidth="1"/>
    <col min="7426" max="7426" width="26" style="7" customWidth="1"/>
    <col min="7427" max="7428" width="6.7109375" style="7" customWidth="1"/>
    <col min="7429" max="7429" width="10.42578125" style="7" customWidth="1"/>
    <col min="7430" max="7430" width="9.42578125" style="7" customWidth="1"/>
    <col min="7431" max="7431" width="10.42578125" style="7" customWidth="1"/>
    <col min="7432" max="7432" width="9.42578125" style="7" bestFit="1" customWidth="1"/>
    <col min="7433" max="7433" width="11.28515625" style="7" customWidth="1"/>
    <col min="7434" max="7435" width="10.5703125" style="7" customWidth="1"/>
    <col min="7436" max="7437" width="11.28515625" style="7" customWidth="1"/>
    <col min="7438" max="7438" width="9.42578125" style="7" customWidth="1"/>
    <col min="7439" max="7439" width="10" style="7" customWidth="1"/>
    <col min="7440" max="7440" width="10.7109375" style="7" customWidth="1"/>
    <col min="7441" max="7441" width="6.7109375" style="7" customWidth="1"/>
    <col min="7442" max="7442" width="9.140625" style="7"/>
    <col min="7443" max="7443" width="9.5703125" style="7" customWidth="1"/>
    <col min="7444" max="7444" width="9" style="7" customWidth="1"/>
    <col min="7445" max="7445" width="11.140625" style="7" customWidth="1"/>
    <col min="7446" max="7446" width="11.28515625" style="7" customWidth="1"/>
    <col min="7447" max="7447" width="10.42578125" style="7" customWidth="1"/>
    <col min="7448" max="7448" width="11.85546875" style="7" customWidth="1"/>
    <col min="7449" max="7449" width="11" style="7" customWidth="1"/>
    <col min="7450" max="7450" width="7.85546875" style="7" customWidth="1"/>
    <col min="7451" max="7451" width="8" style="7" customWidth="1"/>
    <col min="7452" max="7454" width="6.7109375" style="7" customWidth="1"/>
    <col min="7455" max="7680" width="9.140625" style="7"/>
    <col min="7681" max="7681" width="6.7109375" style="7" customWidth="1"/>
    <col min="7682" max="7682" width="26" style="7" customWidth="1"/>
    <col min="7683" max="7684" width="6.7109375" style="7" customWidth="1"/>
    <col min="7685" max="7685" width="10.42578125" style="7" customWidth="1"/>
    <col min="7686" max="7686" width="9.42578125" style="7" customWidth="1"/>
    <col min="7687" max="7687" width="10.42578125" style="7" customWidth="1"/>
    <col min="7688" max="7688" width="9.42578125" style="7" bestFit="1" customWidth="1"/>
    <col min="7689" max="7689" width="11.28515625" style="7" customWidth="1"/>
    <col min="7690" max="7691" width="10.5703125" style="7" customWidth="1"/>
    <col min="7692" max="7693" width="11.28515625" style="7" customWidth="1"/>
    <col min="7694" max="7694" width="9.42578125" style="7" customWidth="1"/>
    <col min="7695" max="7695" width="10" style="7" customWidth="1"/>
    <col min="7696" max="7696" width="10.7109375" style="7" customWidth="1"/>
    <col min="7697" max="7697" width="6.7109375" style="7" customWidth="1"/>
    <col min="7698" max="7698" width="9.140625" style="7"/>
    <col min="7699" max="7699" width="9.5703125" style="7" customWidth="1"/>
    <col min="7700" max="7700" width="9" style="7" customWidth="1"/>
    <col min="7701" max="7701" width="11.140625" style="7" customWidth="1"/>
    <col min="7702" max="7702" width="11.28515625" style="7" customWidth="1"/>
    <col min="7703" max="7703" width="10.42578125" style="7" customWidth="1"/>
    <col min="7704" max="7704" width="11.85546875" style="7" customWidth="1"/>
    <col min="7705" max="7705" width="11" style="7" customWidth="1"/>
    <col min="7706" max="7706" width="7.85546875" style="7" customWidth="1"/>
    <col min="7707" max="7707" width="8" style="7" customWidth="1"/>
    <col min="7708" max="7710" width="6.7109375" style="7" customWidth="1"/>
    <col min="7711" max="7936" width="9.140625" style="7"/>
    <col min="7937" max="7937" width="6.7109375" style="7" customWidth="1"/>
    <col min="7938" max="7938" width="26" style="7" customWidth="1"/>
    <col min="7939" max="7940" width="6.7109375" style="7" customWidth="1"/>
    <col min="7941" max="7941" width="10.42578125" style="7" customWidth="1"/>
    <col min="7942" max="7942" width="9.42578125" style="7" customWidth="1"/>
    <col min="7943" max="7943" width="10.42578125" style="7" customWidth="1"/>
    <col min="7944" max="7944" width="9.42578125" style="7" bestFit="1" customWidth="1"/>
    <col min="7945" max="7945" width="11.28515625" style="7" customWidth="1"/>
    <col min="7946" max="7947" width="10.5703125" style="7" customWidth="1"/>
    <col min="7948" max="7949" width="11.28515625" style="7" customWidth="1"/>
    <col min="7950" max="7950" width="9.42578125" style="7" customWidth="1"/>
    <col min="7951" max="7951" width="10" style="7" customWidth="1"/>
    <col min="7952" max="7952" width="10.7109375" style="7" customWidth="1"/>
    <col min="7953" max="7953" width="6.7109375" style="7" customWidth="1"/>
    <col min="7954" max="7954" width="9.140625" style="7"/>
    <col min="7955" max="7955" width="9.5703125" style="7" customWidth="1"/>
    <col min="7956" max="7956" width="9" style="7" customWidth="1"/>
    <col min="7957" max="7957" width="11.140625" style="7" customWidth="1"/>
    <col min="7958" max="7958" width="11.28515625" style="7" customWidth="1"/>
    <col min="7959" max="7959" width="10.42578125" style="7" customWidth="1"/>
    <col min="7960" max="7960" width="11.85546875" style="7" customWidth="1"/>
    <col min="7961" max="7961" width="11" style="7" customWidth="1"/>
    <col min="7962" max="7962" width="7.85546875" style="7" customWidth="1"/>
    <col min="7963" max="7963" width="8" style="7" customWidth="1"/>
    <col min="7964" max="7966" width="6.7109375" style="7" customWidth="1"/>
    <col min="7967" max="8192" width="9.140625" style="7"/>
    <col min="8193" max="8193" width="6.7109375" style="7" customWidth="1"/>
    <col min="8194" max="8194" width="26" style="7" customWidth="1"/>
    <col min="8195" max="8196" width="6.7109375" style="7" customWidth="1"/>
    <col min="8197" max="8197" width="10.42578125" style="7" customWidth="1"/>
    <col min="8198" max="8198" width="9.42578125" style="7" customWidth="1"/>
    <col min="8199" max="8199" width="10.42578125" style="7" customWidth="1"/>
    <col min="8200" max="8200" width="9.42578125" style="7" bestFit="1" customWidth="1"/>
    <col min="8201" max="8201" width="11.28515625" style="7" customWidth="1"/>
    <col min="8202" max="8203" width="10.5703125" style="7" customWidth="1"/>
    <col min="8204" max="8205" width="11.28515625" style="7" customWidth="1"/>
    <col min="8206" max="8206" width="9.42578125" style="7" customWidth="1"/>
    <col min="8207" max="8207" width="10" style="7" customWidth="1"/>
    <col min="8208" max="8208" width="10.7109375" style="7" customWidth="1"/>
    <col min="8209" max="8209" width="6.7109375" style="7" customWidth="1"/>
    <col min="8210" max="8210" width="9.140625" style="7"/>
    <col min="8211" max="8211" width="9.5703125" style="7" customWidth="1"/>
    <col min="8212" max="8212" width="9" style="7" customWidth="1"/>
    <col min="8213" max="8213" width="11.140625" style="7" customWidth="1"/>
    <col min="8214" max="8214" width="11.28515625" style="7" customWidth="1"/>
    <col min="8215" max="8215" width="10.42578125" style="7" customWidth="1"/>
    <col min="8216" max="8216" width="11.85546875" style="7" customWidth="1"/>
    <col min="8217" max="8217" width="11" style="7" customWidth="1"/>
    <col min="8218" max="8218" width="7.85546875" style="7" customWidth="1"/>
    <col min="8219" max="8219" width="8" style="7" customWidth="1"/>
    <col min="8220" max="8222" width="6.7109375" style="7" customWidth="1"/>
    <col min="8223" max="8448" width="9.140625" style="7"/>
    <col min="8449" max="8449" width="6.7109375" style="7" customWidth="1"/>
    <col min="8450" max="8450" width="26" style="7" customWidth="1"/>
    <col min="8451" max="8452" width="6.7109375" style="7" customWidth="1"/>
    <col min="8453" max="8453" width="10.42578125" style="7" customWidth="1"/>
    <col min="8454" max="8454" width="9.42578125" style="7" customWidth="1"/>
    <col min="8455" max="8455" width="10.42578125" style="7" customWidth="1"/>
    <col min="8456" max="8456" width="9.42578125" style="7" bestFit="1" customWidth="1"/>
    <col min="8457" max="8457" width="11.28515625" style="7" customWidth="1"/>
    <col min="8458" max="8459" width="10.5703125" style="7" customWidth="1"/>
    <col min="8460" max="8461" width="11.28515625" style="7" customWidth="1"/>
    <col min="8462" max="8462" width="9.42578125" style="7" customWidth="1"/>
    <col min="8463" max="8463" width="10" style="7" customWidth="1"/>
    <col min="8464" max="8464" width="10.7109375" style="7" customWidth="1"/>
    <col min="8465" max="8465" width="6.7109375" style="7" customWidth="1"/>
    <col min="8466" max="8466" width="9.140625" style="7"/>
    <col min="8467" max="8467" width="9.5703125" style="7" customWidth="1"/>
    <col min="8468" max="8468" width="9" style="7" customWidth="1"/>
    <col min="8469" max="8469" width="11.140625" style="7" customWidth="1"/>
    <col min="8470" max="8470" width="11.28515625" style="7" customWidth="1"/>
    <col min="8471" max="8471" width="10.42578125" style="7" customWidth="1"/>
    <col min="8472" max="8472" width="11.85546875" style="7" customWidth="1"/>
    <col min="8473" max="8473" width="11" style="7" customWidth="1"/>
    <col min="8474" max="8474" width="7.85546875" style="7" customWidth="1"/>
    <col min="8475" max="8475" width="8" style="7" customWidth="1"/>
    <col min="8476" max="8478" width="6.7109375" style="7" customWidth="1"/>
    <col min="8479" max="8704" width="9.140625" style="7"/>
    <col min="8705" max="8705" width="6.7109375" style="7" customWidth="1"/>
    <col min="8706" max="8706" width="26" style="7" customWidth="1"/>
    <col min="8707" max="8708" width="6.7109375" style="7" customWidth="1"/>
    <col min="8709" max="8709" width="10.42578125" style="7" customWidth="1"/>
    <col min="8710" max="8710" width="9.42578125" style="7" customWidth="1"/>
    <col min="8711" max="8711" width="10.42578125" style="7" customWidth="1"/>
    <col min="8712" max="8712" width="9.42578125" style="7" bestFit="1" customWidth="1"/>
    <col min="8713" max="8713" width="11.28515625" style="7" customWidth="1"/>
    <col min="8714" max="8715" width="10.5703125" style="7" customWidth="1"/>
    <col min="8716" max="8717" width="11.28515625" style="7" customWidth="1"/>
    <col min="8718" max="8718" width="9.42578125" style="7" customWidth="1"/>
    <col min="8719" max="8719" width="10" style="7" customWidth="1"/>
    <col min="8720" max="8720" width="10.7109375" style="7" customWidth="1"/>
    <col min="8721" max="8721" width="6.7109375" style="7" customWidth="1"/>
    <col min="8722" max="8722" width="9.140625" style="7"/>
    <col min="8723" max="8723" width="9.5703125" style="7" customWidth="1"/>
    <col min="8724" max="8724" width="9" style="7" customWidth="1"/>
    <col min="8725" max="8725" width="11.140625" style="7" customWidth="1"/>
    <col min="8726" max="8726" width="11.28515625" style="7" customWidth="1"/>
    <col min="8727" max="8727" width="10.42578125" style="7" customWidth="1"/>
    <col min="8728" max="8728" width="11.85546875" style="7" customWidth="1"/>
    <col min="8729" max="8729" width="11" style="7" customWidth="1"/>
    <col min="8730" max="8730" width="7.85546875" style="7" customWidth="1"/>
    <col min="8731" max="8731" width="8" style="7" customWidth="1"/>
    <col min="8732" max="8734" width="6.7109375" style="7" customWidth="1"/>
    <col min="8735" max="8960" width="9.140625" style="7"/>
    <col min="8961" max="8961" width="6.7109375" style="7" customWidth="1"/>
    <col min="8962" max="8962" width="26" style="7" customWidth="1"/>
    <col min="8963" max="8964" width="6.7109375" style="7" customWidth="1"/>
    <col min="8965" max="8965" width="10.42578125" style="7" customWidth="1"/>
    <col min="8966" max="8966" width="9.42578125" style="7" customWidth="1"/>
    <col min="8967" max="8967" width="10.42578125" style="7" customWidth="1"/>
    <col min="8968" max="8968" width="9.42578125" style="7" bestFit="1" customWidth="1"/>
    <col min="8969" max="8969" width="11.28515625" style="7" customWidth="1"/>
    <col min="8970" max="8971" width="10.5703125" style="7" customWidth="1"/>
    <col min="8972" max="8973" width="11.28515625" style="7" customWidth="1"/>
    <col min="8974" max="8974" width="9.42578125" style="7" customWidth="1"/>
    <col min="8975" max="8975" width="10" style="7" customWidth="1"/>
    <col min="8976" max="8976" width="10.7109375" style="7" customWidth="1"/>
    <col min="8977" max="8977" width="6.7109375" style="7" customWidth="1"/>
    <col min="8978" max="8978" width="9.140625" style="7"/>
    <col min="8979" max="8979" width="9.5703125" style="7" customWidth="1"/>
    <col min="8980" max="8980" width="9" style="7" customWidth="1"/>
    <col min="8981" max="8981" width="11.140625" style="7" customWidth="1"/>
    <col min="8982" max="8982" width="11.28515625" style="7" customWidth="1"/>
    <col min="8983" max="8983" width="10.42578125" style="7" customWidth="1"/>
    <col min="8984" max="8984" width="11.85546875" style="7" customWidth="1"/>
    <col min="8985" max="8985" width="11" style="7" customWidth="1"/>
    <col min="8986" max="8986" width="7.85546875" style="7" customWidth="1"/>
    <col min="8987" max="8987" width="8" style="7" customWidth="1"/>
    <col min="8988" max="8990" width="6.7109375" style="7" customWidth="1"/>
    <col min="8991" max="9216" width="9.140625" style="7"/>
    <col min="9217" max="9217" width="6.7109375" style="7" customWidth="1"/>
    <col min="9218" max="9218" width="26" style="7" customWidth="1"/>
    <col min="9219" max="9220" width="6.7109375" style="7" customWidth="1"/>
    <col min="9221" max="9221" width="10.42578125" style="7" customWidth="1"/>
    <col min="9222" max="9222" width="9.42578125" style="7" customWidth="1"/>
    <col min="9223" max="9223" width="10.42578125" style="7" customWidth="1"/>
    <col min="9224" max="9224" width="9.42578125" style="7" bestFit="1" customWidth="1"/>
    <col min="9225" max="9225" width="11.28515625" style="7" customWidth="1"/>
    <col min="9226" max="9227" width="10.5703125" style="7" customWidth="1"/>
    <col min="9228" max="9229" width="11.28515625" style="7" customWidth="1"/>
    <col min="9230" max="9230" width="9.42578125" style="7" customWidth="1"/>
    <col min="9231" max="9231" width="10" style="7" customWidth="1"/>
    <col min="9232" max="9232" width="10.7109375" style="7" customWidth="1"/>
    <col min="9233" max="9233" width="6.7109375" style="7" customWidth="1"/>
    <col min="9234" max="9234" width="9.140625" style="7"/>
    <col min="9235" max="9235" width="9.5703125" style="7" customWidth="1"/>
    <col min="9236" max="9236" width="9" style="7" customWidth="1"/>
    <col min="9237" max="9237" width="11.140625" style="7" customWidth="1"/>
    <col min="9238" max="9238" width="11.28515625" style="7" customWidth="1"/>
    <col min="9239" max="9239" width="10.42578125" style="7" customWidth="1"/>
    <col min="9240" max="9240" width="11.85546875" style="7" customWidth="1"/>
    <col min="9241" max="9241" width="11" style="7" customWidth="1"/>
    <col min="9242" max="9242" width="7.85546875" style="7" customWidth="1"/>
    <col min="9243" max="9243" width="8" style="7" customWidth="1"/>
    <col min="9244" max="9246" width="6.7109375" style="7" customWidth="1"/>
    <col min="9247" max="9472" width="9.140625" style="7"/>
    <col min="9473" max="9473" width="6.7109375" style="7" customWidth="1"/>
    <col min="9474" max="9474" width="26" style="7" customWidth="1"/>
    <col min="9475" max="9476" width="6.7109375" style="7" customWidth="1"/>
    <col min="9477" max="9477" width="10.42578125" style="7" customWidth="1"/>
    <col min="9478" max="9478" width="9.42578125" style="7" customWidth="1"/>
    <col min="9479" max="9479" width="10.42578125" style="7" customWidth="1"/>
    <col min="9480" max="9480" width="9.42578125" style="7" bestFit="1" customWidth="1"/>
    <col min="9481" max="9481" width="11.28515625" style="7" customWidth="1"/>
    <col min="9482" max="9483" width="10.5703125" style="7" customWidth="1"/>
    <col min="9484" max="9485" width="11.28515625" style="7" customWidth="1"/>
    <col min="9486" max="9486" width="9.42578125" style="7" customWidth="1"/>
    <col min="9487" max="9487" width="10" style="7" customWidth="1"/>
    <col min="9488" max="9488" width="10.7109375" style="7" customWidth="1"/>
    <col min="9489" max="9489" width="6.7109375" style="7" customWidth="1"/>
    <col min="9490" max="9490" width="9.140625" style="7"/>
    <col min="9491" max="9491" width="9.5703125" style="7" customWidth="1"/>
    <col min="9492" max="9492" width="9" style="7" customWidth="1"/>
    <col min="9493" max="9493" width="11.140625" style="7" customWidth="1"/>
    <col min="9494" max="9494" width="11.28515625" style="7" customWidth="1"/>
    <col min="9495" max="9495" width="10.42578125" style="7" customWidth="1"/>
    <col min="9496" max="9496" width="11.85546875" style="7" customWidth="1"/>
    <col min="9497" max="9497" width="11" style="7" customWidth="1"/>
    <col min="9498" max="9498" width="7.85546875" style="7" customWidth="1"/>
    <col min="9499" max="9499" width="8" style="7" customWidth="1"/>
    <col min="9500" max="9502" width="6.7109375" style="7" customWidth="1"/>
    <col min="9503" max="9728" width="9.140625" style="7"/>
    <col min="9729" max="9729" width="6.7109375" style="7" customWidth="1"/>
    <col min="9730" max="9730" width="26" style="7" customWidth="1"/>
    <col min="9731" max="9732" width="6.7109375" style="7" customWidth="1"/>
    <col min="9733" max="9733" width="10.42578125" style="7" customWidth="1"/>
    <col min="9734" max="9734" width="9.42578125" style="7" customWidth="1"/>
    <col min="9735" max="9735" width="10.42578125" style="7" customWidth="1"/>
    <col min="9736" max="9736" width="9.42578125" style="7" bestFit="1" customWidth="1"/>
    <col min="9737" max="9737" width="11.28515625" style="7" customWidth="1"/>
    <col min="9738" max="9739" width="10.5703125" style="7" customWidth="1"/>
    <col min="9740" max="9741" width="11.28515625" style="7" customWidth="1"/>
    <col min="9742" max="9742" width="9.42578125" style="7" customWidth="1"/>
    <col min="9743" max="9743" width="10" style="7" customWidth="1"/>
    <col min="9744" max="9744" width="10.7109375" style="7" customWidth="1"/>
    <col min="9745" max="9745" width="6.7109375" style="7" customWidth="1"/>
    <col min="9746" max="9746" width="9.140625" style="7"/>
    <col min="9747" max="9747" width="9.5703125" style="7" customWidth="1"/>
    <col min="9748" max="9748" width="9" style="7" customWidth="1"/>
    <col min="9749" max="9749" width="11.140625" style="7" customWidth="1"/>
    <col min="9750" max="9750" width="11.28515625" style="7" customWidth="1"/>
    <col min="9751" max="9751" width="10.42578125" style="7" customWidth="1"/>
    <col min="9752" max="9752" width="11.85546875" style="7" customWidth="1"/>
    <col min="9753" max="9753" width="11" style="7" customWidth="1"/>
    <col min="9754" max="9754" width="7.85546875" style="7" customWidth="1"/>
    <col min="9755" max="9755" width="8" style="7" customWidth="1"/>
    <col min="9756" max="9758" width="6.7109375" style="7" customWidth="1"/>
    <col min="9759" max="9984" width="9.140625" style="7"/>
    <col min="9985" max="9985" width="6.7109375" style="7" customWidth="1"/>
    <col min="9986" max="9986" width="26" style="7" customWidth="1"/>
    <col min="9987" max="9988" width="6.7109375" style="7" customWidth="1"/>
    <col min="9989" max="9989" width="10.42578125" style="7" customWidth="1"/>
    <col min="9990" max="9990" width="9.42578125" style="7" customWidth="1"/>
    <col min="9991" max="9991" width="10.42578125" style="7" customWidth="1"/>
    <col min="9992" max="9992" width="9.42578125" style="7" bestFit="1" customWidth="1"/>
    <col min="9993" max="9993" width="11.28515625" style="7" customWidth="1"/>
    <col min="9994" max="9995" width="10.5703125" style="7" customWidth="1"/>
    <col min="9996" max="9997" width="11.28515625" style="7" customWidth="1"/>
    <col min="9998" max="9998" width="9.42578125" style="7" customWidth="1"/>
    <col min="9999" max="9999" width="10" style="7" customWidth="1"/>
    <col min="10000" max="10000" width="10.7109375" style="7" customWidth="1"/>
    <col min="10001" max="10001" width="6.7109375" style="7" customWidth="1"/>
    <col min="10002" max="10002" width="9.140625" style="7"/>
    <col min="10003" max="10003" width="9.5703125" style="7" customWidth="1"/>
    <col min="10004" max="10004" width="9" style="7" customWidth="1"/>
    <col min="10005" max="10005" width="11.140625" style="7" customWidth="1"/>
    <col min="10006" max="10006" width="11.28515625" style="7" customWidth="1"/>
    <col min="10007" max="10007" width="10.42578125" style="7" customWidth="1"/>
    <col min="10008" max="10008" width="11.85546875" style="7" customWidth="1"/>
    <col min="10009" max="10009" width="11" style="7" customWidth="1"/>
    <col min="10010" max="10010" width="7.85546875" style="7" customWidth="1"/>
    <col min="10011" max="10011" width="8" style="7" customWidth="1"/>
    <col min="10012" max="10014" width="6.7109375" style="7" customWidth="1"/>
    <col min="10015" max="10240" width="9.140625" style="7"/>
    <col min="10241" max="10241" width="6.7109375" style="7" customWidth="1"/>
    <col min="10242" max="10242" width="26" style="7" customWidth="1"/>
    <col min="10243" max="10244" width="6.7109375" style="7" customWidth="1"/>
    <col min="10245" max="10245" width="10.42578125" style="7" customWidth="1"/>
    <col min="10246" max="10246" width="9.42578125" style="7" customWidth="1"/>
    <col min="10247" max="10247" width="10.42578125" style="7" customWidth="1"/>
    <col min="10248" max="10248" width="9.42578125" style="7" bestFit="1" customWidth="1"/>
    <col min="10249" max="10249" width="11.28515625" style="7" customWidth="1"/>
    <col min="10250" max="10251" width="10.5703125" style="7" customWidth="1"/>
    <col min="10252" max="10253" width="11.28515625" style="7" customWidth="1"/>
    <col min="10254" max="10254" width="9.42578125" style="7" customWidth="1"/>
    <col min="10255" max="10255" width="10" style="7" customWidth="1"/>
    <col min="10256" max="10256" width="10.7109375" style="7" customWidth="1"/>
    <col min="10257" max="10257" width="6.7109375" style="7" customWidth="1"/>
    <col min="10258" max="10258" width="9.140625" style="7"/>
    <col min="10259" max="10259" width="9.5703125" style="7" customWidth="1"/>
    <col min="10260" max="10260" width="9" style="7" customWidth="1"/>
    <col min="10261" max="10261" width="11.140625" style="7" customWidth="1"/>
    <col min="10262" max="10262" width="11.28515625" style="7" customWidth="1"/>
    <col min="10263" max="10263" width="10.42578125" style="7" customWidth="1"/>
    <col min="10264" max="10264" width="11.85546875" style="7" customWidth="1"/>
    <col min="10265" max="10265" width="11" style="7" customWidth="1"/>
    <col min="10266" max="10266" width="7.85546875" style="7" customWidth="1"/>
    <col min="10267" max="10267" width="8" style="7" customWidth="1"/>
    <col min="10268" max="10270" width="6.7109375" style="7" customWidth="1"/>
    <col min="10271" max="10496" width="9.140625" style="7"/>
    <col min="10497" max="10497" width="6.7109375" style="7" customWidth="1"/>
    <col min="10498" max="10498" width="26" style="7" customWidth="1"/>
    <col min="10499" max="10500" width="6.7109375" style="7" customWidth="1"/>
    <col min="10501" max="10501" width="10.42578125" style="7" customWidth="1"/>
    <col min="10502" max="10502" width="9.42578125" style="7" customWidth="1"/>
    <col min="10503" max="10503" width="10.42578125" style="7" customWidth="1"/>
    <col min="10504" max="10504" width="9.42578125" style="7" bestFit="1" customWidth="1"/>
    <col min="10505" max="10505" width="11.28515625" style="7" customWidth="1"/>
    <col min="10506" max="10507" width="10.5703125" style="7" customWidth="1"/>
    <col min="10508" max="10509" width="11.28515625" style="7" customWidth="1"/>
    <col min="10510" max="10510" width="9.42578125" style="7" customWidth="1"/>
    <col min="10511" max="10511" width="10" style="7" customWidth="1"/>
    <col min="10512" max="10512" width="10.7109375" style="7" customWidth="1"/>
    <col min="10513" max="10513" width="6.7109375" style="7" customWidth="1"/>
    <col min="10514" max="10514" width="9.140625" style="7"/>
    <col min="10515" max="10515" width="9.5703125" style="7" customWidth="1"/>
    <col min="10516" max="10516" width="9" style="7" customWidth="1"/>
    <col min="10517" max="10517" width="11.140625" style="7" customWidth="1"/>
    <col min="10518" max="10518" width="11.28515625" style="7" customWidth="1"/>
    <col min="10519" max="10519" width="10.42578125" style="7" customWidth="1"/>
    <col min="10520" max="10520" width="11.85546875" style="7" customWidth="1"/>
    <col min="10521" max="10521" width="11" style="7" customWidth="1"/>
    <col min="10522" max="10522" width="7.85546875" style="7" customWidth="1"/>
    <col min="10523" max="10523" width="8" style="7" customWidth="1"/>
    <col min="10524" max="10526" width="6.7109375" style="7" customWidth="1"/>
    <col min="10527" max="10752" width="9.140625" style="7"/>
    <col min="10753" max="10753" width="6.7109375" style="7" customWidth="1"/>
    <col min="10754" max="10754" width="26" style="7" customWidth="1"/>
    <col min="10755" max="10756" width="6.7109375" style="7" customWidth="1"/>
    <col min="10757" max="10757" width="10.42578125" style="7" customWidth="1"/>
    <col min="10758" max="10758" width="9.42578125" style="7" customWidth="1"/>
    <col min="10759" max="10759" width="10.42578125" style="7" customWidth="1"/>
    <col min="10760" max="10760" width="9.42578125" style="7" bestFit="1" customWidth="1"/>
    <col min="10761" max="10761" width="11.28515625" style="7" customWidth="1"/>
    <col min="10762" max="10763" width="10.5703125" style="7" customWidth="1"/>
    <col min="10764" max="10765" width="11.28515625" style="7" customWidth="1"/>
    <col min="10766" max="10766" width="9.42578125" style="7" customWidth="1"/>
    <col min="10767" max="10767" width="10" style="7" customWidth="1"/>
    <col min="10768" max="10768" width="10.7109375" style="7" customWidth="1"/>
    <col min="10769" max="10769" width="6.7109375" style="7" customWidth="1"/>
    <col min="10770" max="10770" width="9.140625" style="7"/>
    <col min="10771" max="10771" width="9.5703125" style="7" customWidth="1"/>
    <col min="10772" max="10772" width="9" style="7" customWidth="1"/>
    <col min="10773" max="10773" width="11.140625" style="7" customWidth="1"/>
    <col min="10774" max="10774" width="11.28515625" style="7" customWidth="1"/>
    <col min="10775" max="10775" width="10.42578125" style="7" customWidth="1"/>
    <col min="10776" max="10776" width="11.85546875" style="7" customWidth="1"/>
    <col min="10777" max="10777" width="11" style="7" customWidth="1"/>
    <col min="10778" max="10778" width="7.85546875" style="7" customWidth="1"/>
    <col min="10779" max="10779" width="8" style="7" customWidth="1"/>
    <col min="10780" max="10782" width="6.7109375" style="7" customWidth="1"/>
    <col min="10783" max="11008" width="9.140625" style="7"/>
    <col min="11009" max="11009" width="6.7109375" style="7" customWidth="1"/>
    <col min="11010" max="11010" width="26" style="7" customWidth="1"/>
    <col min="11011" max="11012" width="6.7109375" style="7" customWidth="1"/>
    <col min="11013" max="11013" width="10.42578125" style="7" customWidth="1"/>
    <col min="11014" max="11014" width="9.42578125" style="7" customWidth="1"/>
    <col min="11015" max="11015" width="10.42578125" style="7" customWidth="1"/>
    <col min="11016" max="11016" width="9.42578125" style="7" bestFit="1" customWidth="1"/>
    <col min="11017" max="11017" width="11.28515625" style="7" customWidth="1"/>
    <col min="11018" max="11019" width="10.5703125" style="7" customWidth="1"/>
    <col min="11020" max="11021" width="11.28515625" style="7" customWidth="1"/>
    <col min="11022" max="11022" width="9.42578125" style="7" customWidth="1"/>
    <col min="11023" max="11023" width="10" style="7" customWidth="1"/>
    <col min="11024" max="11024" width="10.7109375" style="7" customWidth="1"/>
    <col min="11025" max="11025" width="6.7109375" style="7" customWidth="1"/>
    <col min="11026" max="11026" width="9.140625" style="7"/>
    <col min="11027" max="11027" width="9.5703125" style="7" customWidth="1"/>
    <col min="11028" max="11028" width="9" style="7" customWidth="1"/>
    <col min="11029" max="11029" width="11.140625" style="7" customWidth="1"/>
    <col min="11030" max="11030" width="11.28515625" style="7" customWidth="1"/>
    <col min="11031" max="11031" width="10.42578125" style="7" customWidth="1"/>
    <col min="11032" max="11032" width="11.85546875" style="7" customWidth="1"/>
    <col min="11033" max="11033" width="11" style="7" customWidth="1"/>
    <col min="11034" max="11034" width="7.85546875" style="7" customWidth="1"/>
    <col min="11035" max="11035" width="8" style="7" customWidth="1"/>
    <col min="11036" max="11038" width="6.7109375" style="7" customWidth="1"/>
    <col min="11039" max="11264" width="9.140625" style="7"/>
    <col min="11265" max="11265" width="6.7109375" style="7" customWidth="1"/>
    <col min="11266" max="11266" width="26" style="7" customWidth="1"/>
    <col min="11267" max="11268" width="6.7109375" style="7" customWidth="1"/>
    <col min="11269" max="11269" width="10.42578125" style="7" customWidth="1"/>
    <col min="11270" max="11270" width="9.42578125" style="7" customWidth="1"/>
    <col min="11271" max="11271" width="10.42578125" style="7" customWidth="1"/>
    <col min="11272" max="11272" width="9.42578125" style="7" bestFit="1" customWidth="1"/>
    <col min="11273" max="11273" width="11.28515625" style="7" customWidth="1"/>
    <col min="11274" max="11275" width="10.5703125" style="7" customWidth="1"/>
    <col min="11276" max="11277" width="11.28515625" style="7" customWidth="1"/>
    <col min="11278" max="11278" width="9.42578125" style="7" customWidth="1"/>
    <col min="11279" max="11279" width="10" style="7" customWidth="1"/>
    <col min="11280" max="11280" width="10.7109375" style="7" customWidth="1"/>
    <col min="11281" max="11281" width="6.7109375" style="7" customWidth="1"/>
    <col min="11282" max="11282" width="9.140625" style="7"/>
    <col min="11283" max="11283" width="9.5703125" style="7" customWidth="1"/>
    <col min="11284" max="11284" width="9" style="7" customWidth="1"/>
    <col min="11285" max="11285" width="11.140625" style="7" customWidth="1"/>
    <col min="11286" max="11286" width="11.28515625" style="7" customWidth="1"/>
    <col min="11287" max="11287" width="10.42578125" style="7" customWidth="1"/>
    <col min="11288" max="11288" width="11.85546875" style="7" customWidth="1"/>
    <col min="11289" max="11289" width="11" style="7" customWidth="1"/>
    <col min="11290" max="11290" width="7.85546875" style="7" customWidth="1"/>
    <col min="11291" max="11291" width="8" style="7" customWidth="1"/>
    <col min="11292" max="11294" width="6.7109375" style="7" customWidth="1"/>
    <col min="11295" max="11520" width="9.140625" style="7"/>
    <col min="11521" max="11521" width="6.7109375" style="7" customWidth="1"/>
    <col min="11522" max="11522" width="26" style="7" customWidth="1"/>
    <col min="11523" max="11524" width="6.7109375" style="7" customWidth="1"/>
    <col min="11525" max="11525" width="10.42578125" style="7" customWidth="1"/>
    <col min="11526" max="11526" width="9.42578125" style="7" customWidth="1"/>
    <col min="11527" max="11527" width="10.42578125" style="7" customWidth="1"/>
    <col min="11528" max="11528" width="9.42578125" style="7" bestFit="1" customWidth="1"/>
    <col min="11529" max="11529" width="11.28515625" style="7" customWidth="1"/>
    <col min="11530" max="11531" width="10.5703125" style="7" customWidth="1"/>
    <col min="11532" max="11533" width="11.28515625" style="7" customWidth="1"/>
    <col min="11534" max="11534" width="9.42578125" style="7" customWidth="1"/>
    <col min="11535" max="11535" width="10" style="7" customWidth="1"/>
    <col min="11536" max="11536" width="10.7109375" style="7" customWidth="1"/>
    <col min="11537" max="11537" width="6.7109375" style="7" customWidth="1"/>
    <col min="11538" max="11538" width="9.140625" style="7"/>
    <col min="11539" max="11539" width="9.5703125" style="7" customWidth="1"/>
    <col min="11540" max="11540" width="9" style="7" customWidth="1"/>
    <col min="11541" max="11541" width="11.140625" style="7" customWidth="1"/>
    <col min="11542" max="11542" width="11.28515625" style="7" customWidth="1"/>
    <col min="11543" max="11543" width="10.42578125" style="7" customWidth="1"/>
    <col min="11544" max="11544" width="11.85546875" style="7" customWidth="1"/>
    <col min="11545" max="11545" width="11" style="7" customWidth="1"/>
    <col min="11546" max="11546" width="7.85546875" style="7" customWidth="1"/>
    <col min="11547" max="11547" width="8" style="7" customWidth="1"/>
    <col min="11548" max="11550" width="6.7109375" style="7" customWidth="1"/>
    <col min="11551" max="11776" width="9.140625" style="7"/>
    <col min="11777" max="11777" width="6.7109375" style="7" customWidth="1"/>
    <col min="11778" max="11778" width="26" style="7" customWidth="1"/>
    <col min="11779" max="11780" width="6.7109375" style="7" customWidth="1"/>
    <col min="11781" max="11781" width="10.42578125" style="7" customWidth="1"/>
    <col min="11782" max="11782" width="9.42578125" style="7" customWidth="1"/>
    <col min="11783" max="11783" width="10.42578125" style="7" customWidth="1"/>
    <col min="11784" max="11784" width="9.42578125" style="7" bestFit="1" customWidth="1"/>
    <col min="11785" max="11785" width="11.28515625" style="7" customWidth="1"/>
    <col min="11786" max="11787" width="10.5703125" style="7" customWidth="1"/>
    <col min="11788" max="11789" width="11.28515625" style="7" customWidth="1"/>
    <col min="11790" max="11790" width="9.42578125" style="7" customWidth="1"/>
    <col min="11791" max="11791" width="10" style="7" customWidth="1"/>
    <col min="11792" max="11792" width="10.7109375" style="7" customWidth="1"/>
    <col min="11793" max="11793" width="6.7109375" style="7" customWidth="1"/>
    <col min="11794" max="11794" width="9.140625" style="7"/>
    <col min="11795" max="11795" width="9.5703125" style="7" customWidth="1"/>
    <col min="11796" max="11796" width="9" style="7" customWidth="1"/>
    <col min="11797" max="11797" width="11.140625" style="7" customWidth="1"/>
    <col min="11798" max="11798" width="11.28515625" style="7" customWidth="1"/>
    <col min="11799" max="11799" width="10.42578125" style="7" customWidth="1"/>
    <col min="11800" max="11800" width="11.85546875" style="7" customWidth="1"/>
    <col min="11801" max="11801" width="11" style="7" customWidth="1"/>
    <col min="11802" max="11802" width="7.85546875" style="7" customWidth="1"/>
    <col min="11803" max="11803" width="8" style="7" customWidth="1"/>
    <col min="11804" max="11806" width="6.7109375" style="7" customWidth="1"/>
    <col min="11807" max="12032" width="9.140625" style="7"/>
    <col min="12033" max="12033" width="6.7109375" style="7" customWidth="1"/>
    <col min="12034" max="12034" width="26" style="7" customWidth="1"/>
    <col min="12035" max="12036" width="6.7109375" style="7" customWidth="1"/>
    <col min="12037" max="12037" width="10.42578125" style="7" customWidth="1"/>
    <col min="12038" max="12038" width="9.42578125" style="7" customWidth="1"/>
    <col min="12039" max="12039" width="10.42578125" style="7" customWidth="1"/>
    <col min="12040" max="12040" width="9.42578125" style="7" bestFit="1" customWidth="1"/>
    <col min="12041" max="12041" width="11.28515625" style="7" customWidth="1"/>
    <col min="12042" max="12043" width="10.5703125" style="7" customWidth="1"/>
    <col min="12044" max="12045" width="11.28515625" style="7" customWidth="1"/>
    <col min="12046" max="12046" width="9.42578125" style="7" customWidth="1"/>
    <col min="12047" max="12047" width="10" style="7" customWidth="1"/>
    <col min="12048" max="12048" width="10.7109375" style="7" customWidth="1"/>
    <col min="12049" max="12049" width="6.7109375" style="7" customWidth="1"/>
    <col min="12050" max="12050" width="9.140625" style="7"/>
    <col min="12051" max="12051" width="9.5703125" style="7" customWidth="1"/>
    <col min="12052" max="12052" width="9" style="7" customWidth="1"/>
    <col min="12053" max="12053" width="11.140625" style="7" customWidth="1"/>
    <col min="12054" max="12054" width="11.28515625" style="7" customWidth="1"/>
    <col min="12055" max="12055" width="10.42578125" style="7" customWidth="1"/>
    <col min="12056" max="12056" width="11.85546875" style="7" customWidth="1"/>
    <col min="12057" max="12057" width="11" style="7" customWidth="1"/>
    <col min="12058" max="12058" width="7.85546875" style="7" customWidth="1"/>
    <col min="12059" max="12059" width="8" style="7" customWidth="1"/>
    <col min="12060" max="12062" width="6.7109375" style="7" customWidth="1"/>
    <col min="12063" max="12288" width="9.140625" style="7"/>
    <col min="12289" max="12289" width="6.7109375" style="7" customWidth="1"/>
    <col min="12290" max="12290" width="26" style="7" customWidth="1"/>
    <col min="12291" max="12292" width="6.7109375" style="7" customWidth="1"/>
    <col min="12293" max="12293" width="10.42578125" style="7" customWidth="1"/>
    <col min="12294" max="12294" width="9.42578125" style="7" customWidth="1"/>
    <col min="12295" max="12295" width="10.42578125" style="7" customWidth="1"/>
    <col min="12296" max="12296" width="9.42578125" style="7" bestFit="1" customWidth="1"/>
    <col min="12297" max="12297" width="11.28515625" style="7" customWidth="1"/>
    <col min="12298" max="12299" width="10.5703125" style="7" customWidth="1"/>
    <col min="12300" max="12301" width="11.28515625" style="7" customWidth="1"/>
    <col min="12302" max="12302" width="9.42578125" style="7" customWidth="1"/>
    <col min="12303" max="12303" width="10" style="7" customWidth="1"/>
    <col min="12304" max="12304" width="10.7109375" style="7" customWidth="1"/>
    <col min="12305" max="12305" width="6.7109375" style="7" customWidth="1"/>
    <col min="12306" max="12306" width="9.140625" style="7"/>
    <col min="12307" max="12307" width="9.5703125" style="7" customWidth="1"/>
    <col min="12308" max="12308" width="9" style="7" customWidth="1"/>
    <col min="12309" max="12309" width="11.140625" style="7" customWidth="1"/>
    <col min="12310" max="12310" width="11.28515625" style="7" customWidth="1"/>
    <col min="12311" max="12311" width="10.42578125" style="7" customWidth="1"/>
    <col min="12312" max="12312" width="11.85546875" style="7" customWidth="1"/>
    <col min="12313" max="12313" width="11" style="7" customWidth="1"/>
    <col min="12314" max="12314" width="7.85546875" style="7" customWidth="1"/>
    <col min="12315" max="12315" width="8" style="7" customWidth="1"/>
    <col min="12316" max="12318" width="6.7109375" style="7" customWidth="1"/>
    <col min="12319" max="12544" width="9.140625" style="7"/>
    <col min="12545" max="12545" width="6.7109375" style="7" customWidth="1"/>
    <col min="12546" max="12546" width="26" style="7" customWidth="1"/>
    <col min="12547" max="12548" width="6.7109375" style="7" customWidth="1"/>
    <col min="12549" max="12549" width="10.42578125" style="7" customWidth="1"/>
    <col min="12550" max="12550" width="9.42578125" style="7" customWidth="1"/>
    <col min="12551" max="12551" width="10.42578125" style="7" customWidth="1"/>
    <col min="12552" max="12552" width="9.42578125" style="7" bestFit="1" customWidth="1"/>
    <col min="12553" max="12553" width="11.28515625" style="7" customWidth="1"/>
    <col min="12554" max="12555" width="10.5703125" style="7" customWidth="1"/>
    <col min="12556" max="12557" width="11.28515625" style="7" customWidth="1"/>
    <col min="12558" max="12558" width="9.42578125" style="7" customWidth="1"/>
    <col min="12559" max="12559" width="10" style="7" customWidth="1"/>
    <col min="12560" max="12560" width="10.7109375" style="7" customWidth="1"/>
    <col min="12561" max="12561" width="6.7109375" style="7" customWidth="1"/>
    <col min="12562" max="12562" width="9.140625" style="7"/>
    <col min="12563" max="12563" width="9.5703125" style="7" customWidth="1"/>
    <col min="12564" max="12564" width="9" style="7" customWidth="1"/>
    <col min="12565" max="12565" width="11.140625" style="7" customWidth="1"/>
    <col min="12566" max="12566" width="11.28515625" style="7" customWidth="1"/>
    <col min="12567" max="12567" width="10.42578125" style="7" customWidth="1"/>
    <col min="12568" max="12568" width="11.85546875" style="7" customWidth="1"/>
    <col min="12569" max="12569" width="11" style="7" customWidth="1"/>
    <col min="12570" max="12570" width="7.85546875" style="7" customWidth="1"/>
    <col min="12571" max="12571" width="8" style="7" customWidth="1"/>
    <col min="12572" max="12574" width="6.7109375" style="7" customWidth="1"/>
    <col min="12575" max="12800" width="9.140625" style="7"/>
    <col min="12801" max="12801" width="6.7109375" style="7" customWidth="1"/>
    <col min="12802" max="12802" width="26" style="7" customWidth="1"/>
    <col min="12803" max="12804" width="6.7109375" style="7" customWidth="1"/>
    <col min="12805" max="12805" width="10.42578125" style="7" customWidth="1"/>
    <col min="12806" max="12806" width="9.42578125" style="7" customWidth="1"/>
    <col min="12807" max="12807" width="10.42578125" style="7" customWidth="1"/>
    <col min="12808" max="12808" width="9.42578125" style="7" bestFit="1" customWidth="1"/>
    <col min="12809" max="12809" width="11.28515625" style="7" customWidth="1"/>
    <col min="12810" max="12811" width="10.5703125" style="7" customWidth="1"/>
    <col min="12812" max="12813" width="11.28515625" style="7" customWidth="1"/>
    <col min="12814" max="12814" width="9.42578125" style="7" customWidth="1"/>
    <col min="12815" max="12815" width="10" style="7" customWidth="1"/>
    <col min="12816" max="12816" width="10.7109375" style="7" customWidth="1"/>
    <col min="12817" max="12817" width="6.7109375" style="7" customWidth="1"/>
    <col min="12818" max="12818" width="9.140625" style="7"/>
    <col min="12819" max="12819" width="9.5703125" style="7" customWidth="1"/>
    <col min="12820" max="12820" width="9" style="7" customWidth="1"/>
    <col min="12821" max="12821" width="11.140625" style="7" customWidth="1"/>
    <col min="12822" max="12822" width="11.28515625" style="7" customWidth="1"/>
    <col min="12823" max="12823" width="10.42578125" style="7" customWidth="1"/>
    <col min="12824" max="12824" width="11.85546875" style="7" customWidth="1"/>
    <col min="12825" max="12825" width="11" style="7" customWidth="1"/>
    <col min="12826" max="12826" width="7.85546875" style="7" customWidth="1"/>
    <col min="12827" max="12827" width="8" style="7" customWidth="1"/>
    <col min="12828" max="12830" width="6.7109375" style="7" customWidth="1"/>
    <col min="12831" max="13056" width="9.140625" style="7"/>
    <col min="13057" max="13057" width="6.7109375" style="7" customWidth="1"/>
    <col min="13058" max="13058" width="26" style="7" customWidth="1"/>
    <col min="13059" max="13060" width="6.7109375" style="7" customWidth="1"/>
    <col min="13061" max="13061" width="10.42578125" style="7" customWidth="1"/>
    <col min="13062" max="13062" width="9.42578125" style="7" customWidth="1"/>
    <col min="13063" max="13063" width="10.42578125" style="7" customWidth="1"/>
    <col min="13064" max="13064" width="9.42578125" style="7" bestFit="1" customWidth="1"/>
    <col min="13065" max="13065" width="11.28515625" style="7" customWidth="1"/>
    <col min="13066" max="13067" width="10.5703125" style="7" customWidth="1"/>
    <col min="13068" max="13069" width="11.28515625" style="7" customWidth="1"/>
    <col min="13070" max="13070" width="9.42578125" style="7" customWidth="1"/>
    <col min="13071" max="13071" width="10" style="7" customWidth="1"/>
    <col min="13072" max="13072" width="10.7109375" style="7" customWidth="1"/>
    <col min="13073" max="13073" width="6.7109375" style="7" customWidth="1"/>
    <col min="13074" max="13074" width="9.140625" style="7"/>
    <col min="13075" max="13075" width="9.5703125" style="7" customWidth="1"/>
    <col min="13076" max="13076" width="9" style="7" customWidth="1"/>
    <col min="13077" max="13077" width="11.140625" style="7" customWidth="1"/>
    <col min="13078" max="13078" width="11.28515625" style="7" customWidth="1"/>
    <col min="13079" max="13079" width="10.42578125" style="7" customWidth="1"/>
    <col min="13080" max="13080" width="11.85546875" style="7" customWidth="1"/>
    <col min="13081" max="13081" width="11" style="7" customWidth="1"/>
    <col min="13082" max="13082" width="7.85546875" style="7" customWidth="1"/>
    <col min="13083" max="13083" width="8" style="7" customWidth="1"/>
    <col min="13084" max="13086" width="6.7109375" style="7" customWidth="1"/>
    <col min="13087" max="13312" width="9.140625" style="7"/>
    <col min="13313" max="13313" width="6.7109375" style="7" customWidth="1"/>
    <col min="13314" max="13314" width="26" style="7" customWidth="1"/>
    <col min="13315" max="13316" width="6.7109375" style="7" customWidth="1"/>
    <col min="13317" max="13317" width="10.42578125" style="7" customWidth="1"/>
    <col min="13318" max="13318" width="9.42578125" style="7" customWidth="1"/>
    <col min="13319" max="13319" width="10.42578125" style="7" customWidth="1"/>
    <col min="13320" max="13320" width="9.42578125" style="7" bestFit="1" customWidth="1"/>
    <col min="13321" max="13321" width="11.28515625" style="7" customWidth="1"/>
    <col min="13322" max="13323" width="10.5703125" style="7" customWidth="1"/>
    <col min="13324" max="13325" width="11.28515625" style="7" customWidth="1"/>
    <col min="13326" max="13326" width="9.42578125" style="7" customWidth="1"/>
    <col min="13327" max="13327" width="10" style="7" customWidth="1"/>
    <col min="13328" max="13328" width="10.7109375" style="7" customWidth="1"/>
    <col min="13329" max="13329" width="6.7109375" style="7" customWidth="1"/>
    <col min="13330" max="13330" width="9.140625" style="7"/>
    <col min="13331" max="13331" width="9.5703125" style="7" customWidth="1"/>
    <col min="13332" max="13332" width="9" style="7" customWidth="1"/>
    <col min="13333" max="13333" width="11.140625" style="7" customWidth="1"/>
    <col min="13334" max="13334" width="11.28515625" style="7" customWidth="1"/>
    <col min="13335" max="13335" width="10.42578125" style="7" customWidth="1"/>
    <col min="13336" max="13336" width="11.85546875" style="7" customWidth="1"/>
    <col min="13337" max="13337" width="11" style="7" customWidth="1"/>
    <col min="13338" max="13338" width="7.85546875" style="7" customWidth="1"/>
    <col min="13339" max="13339" width="8" style="7" customWidth="1"/>
    <col min="13340" max="13342" width="6.7109375" style="7" customWidth="1"/>
    <col min="13343" max="13568" width="9.140625" style="7"/>
    <col min="13569" max="13569" width="6.7109375" style="7" customWidth="1"/>
    <col min="13570" max="13570" width="26" style="7" customWidth="1"/>
    <col min="13571" max="13572" width="6.7109375" style="7" customWidth="1"/>
    <col min="13573" max="13573" width="10.42578125" style="7" customWidth="1"/>
    <col min="13574" max="13574" width="9.42578125" style="7" customWidth="1"/>
    <col min="13575" max="13575" width="10.42578125" style="7" customWidth="1"/>
    <col min="13576" max="13576" width="9.42578125" style="7" bestFit="1" customWidth="1"/>
    <col min="13577" max="13577" width="11.28515625" style="7" customWidth="1"/>
    <col min="13578" max="13579" width="10.5703125" style="7" customWidth="1"/>
    <col min="13580" max="13581" width="11.28515625" style="7" customWidth="1"/>
    <col min="13582" max="13582" width="9.42578125" style="7" customWidth="1"/>
    <col min="13583" max="13583" width="10" style="7" customWidth="1"/>
    <col min="13584" max="13584" width="10.7109375" style="7" customWidth="1"/>
    <col min="13585" max="13585" width="6.7109375" style="7" customWidth="1"/>
    <col min="13586" max="13586" width="9.140625" style="7"/>
    <col min="13587" max="13587" width="9.5703125" style="7" customWidth="1"/>
    <col min="13588" max="13588" width="9" style="7" customWidth="1"/>
    <col min="13589" max="13589" width="11.140625" style="7" customWidth="1"/>
    <col min="13590" max="13590" width="11.28515625" style="7" customWidth="1"/>
    <col min="13591" max="13591" width="10.42578125" style="7" customWidth="1"/>
    <col min="13592" max="13592" width="11.85546875" style="7" customWidth="1"/>
    <col min="13593" max="13593" width="11" style="7" customWidth="1"/>
    <col min="13594" max="13594" width="7.85546875" style="7" customWidth="1"/>
    <col min="13595" max="13595" width="8" style="7" customWidth="1"/>
    <col min="13596" max="13598" width="6.7109375" style="7" customWidth="1"/>
    <col min="13599" max="13824" width="9.140625" style="7"/>
    <col min="13825" max="13825" width="6.7109375" style="7" customWidth="1"/>
    <col min="13826" max="13826" width="26" style="7" customWidth="1"/>
    <col min="13827" max="13828" width="6.7109375" style="7" customWidth="1"/>
    <col min="13829" max="13829" width="10.42578125" style="7" customWidth="1"/>
    <col min="13830" max="13830" width="9.42578125" style="7" customWidth="1"/>
    <col min="13831" max="13831" width="10.42578125" style="7" customWidth="1"/>
    <col min="13832" max="13832" width="9.42578125" style="7" bestFit="1" customWidth="1"/>
    <col min="13833" max="13833" width="11.28515625" style="7" customWidth="1"/>
    <col min="13834" max="13835" width="10.5703125" style="7" customWidth="1"/>
    <col min="13836" max="13837" width="11.28515625" style="7" customWidth="1"/>
    <col min="13838" max="13838" width="9.42578125" style="7" customWidth="1"/>
    <col min="13839" max="13839" width="10" style="7" customWidth="1"/>
    <col min="13840" max="13840" width="10.7109375" style="7" customWidth="1"/>
    <col min="13841" max="13841" width="6.7109375" style="7" customWidth="1"/>
    <col min="13842" max="13842" width="9.140625" style="7"/>
    <col min="13843" max="13843" width="9.5703125" style="7" customWidth="1"/>
    <col min="13844" max="13844" width="9" style="7" customWidth="1"/>
    <col min="13845" max="13845" width="11.140625" style="7" customWidth="1"/>
    <col min="13846" max="13846" width="11.28515625" style="7" customWidth="1"/>
    <col min="13847" max="13847" width="10.42578125" style="7" customWidth="1"/>
    <col min="13848" max="13848" width="11.85546875" style="7" customWidth="1"/>
    <col min="13849" max="13849" width="11" style="7" customWidth="1"/>
    <col min="13850" max="13850" width="7.85546875" style="7" customWidth="1"/>
    <col min="13851" max="13851" width="8" style="7" customWidth="1"/>
    <col min="13852" max="13854" width="6.7109375" style="7" customWidth="1"/>
    <col min="13855" max="14080" width="9.140625" style="7"/>
    <col min="14081" max="14081" width="6.7109375" style="7" customWidth="1"/>
    <col min="14082" max="14082" width="26" style="7" customWidth="1"/>
    <col min="14083" max="14084" width="6.7109375" style="7" customWidth="1"/>
    <col min="14085" max="14085" width="10.42578125" style="7" customWidth="1"/>
    <col min="14086" max="14086" width="9.42578125" style="7" customWidth="1"/>
    <col min="14087" max="14087" width="10.42578125" style="7" customWidth="1"/>
    <col min="14088" max="14088" width="9.42578125" style="7" bestFit="1" customWidth="1"/>
    <col min="14089" max="14089" width="11.28515625" style="7" customWidth="1"/>
    <col min="14090" max="14091" width="10.5703125" style="7" customWidth="1"/>
    <col min="14092" max="14093" width="11.28515625" style="7" customWidth="1"/>
    <col min="14094" max="14094" width="9.42578125" style="7" customWidth="1"/>
    <col min="14095" max="14095" width="10" style="7" customWidth="1"/>
    <col min="14096" max="14096" width="10.7109375" style="7" customWidth="1"/>
    <col min="14097" max="14097" width="6.7109375" style="7" customWidth="1"/>
    <col min="14098" max="14098" width="9.140625" style="7"/>
    <col min="14099" max="14099" width="9.5703125" style="7" customWidth="1"/>
    <col min="14100" max="14100" width="9" style="7" customWidth="1"/>
    <col min="14101" max="14101" width="11.140625" style="7" customWidth="1"/>
    <col min="14102" max="14102" width="11.28515625" style="7" customWidth="1"/>
    <col min="14103" max="14103" width="10.42578125" style="7" customWidth="1"/>
    <col min="14104" max="14104" width="11.85546875" style="7" customWidth="1"/>
    <col min="14105" max="14105" width="11" style="7" customWidth="1"/>
    <col min="14106" max="14106" width="7.85546875" style="7" customWidth="1"/>
    <col min="14107" max="14107" width="8" style="7" customWidth="1"/>
    <col min="14108" max="14110" width="6.7109375" style="7" customWidth="1"/>
    <col min="14111" max="14336" width="9.140625" style="7"/>
    <col min="14337" max="14337" width="6.7109375" style="7" customWidth="1"/>
    <col min="14338" max="14338" width="26" style="7" customWidth="1"/>
    <col min="14339" max="14340" width="6.7109375" style="7" customWidth="1"/>
    <col min="14341" max="14341" width="10.42578125" style="7" customWidth="1"/>
    <col min="14342" max="14342" width="9.42578125" style="7" customWidth="1"/>
    <col min="14343" max="14343" width="10.42578125" style="7" customWidth="1"/>
    <col min="14344" max="14344" width="9.42578125" style="7" bestFit="1" customWidth="1"/>
    <col min="14345" max="14345" width="11.28515625" style="7" customWidth="1"/>
    <col min="14346" max="14347" width="10.5703125" style="7" customWidth="1"/>
    <col min="14348" max="14349" width="11.28515625" style="7" customWidth="1"/>
    <col min="14350" max="14350" width="9.42578125" style="7" customWidth="1"/>
    <col min="14351" max="14351" width="10" style="7" customWidth="1"/>
    <col min="14352" max="14352" width="10.7109375" style="7" customWidth="1"/>
    <col min="14353" max="14353" width="6.7109375" style="7" customWidth="1"/>
    <col min="14354" max="14354" width="9.140625" style="7"/>
    <col min="14355" max="14355" width="9.5703125" style="7" customWidth="1"/>
    <col min="14356" max="14356" width="9" style="7" customWidth="1"/>
    <col min="14357" max="14357" width="11.140625" style="7" customWidth="1"/>
    <col min="14358" max="14358" width="11.28515625" style="7" customWidth="1"/>
    <col min="14359" max="14359" width="10.42578125" style="7" customWidth="1"/>
    <col min="14360" max="14360" width="11.85546875" style="7" customWidth="1"/>
    <col min="14361" max="14361" width="11" style="7" customWidth="1"/>
    <col min="14362" max="14362" width="7.85546875" style="7" customWidth="1"/>
    <col min="14363" max="14363" width="8" style="7" customWidth="1"/>
    <col min="14364" max="14366" width="6.7109375" style="7" customWidth="1"/>
    <col min="14367" max="14592" width="9.140625" style="7"/>
    <col min="14593" max="14593" width="6.7109375" style="7" customWidth="1"/>
    <col min="14594" max="14594" width="26" style="7" customWidth="1"/>
    <col min="14595" max="14596" width="6.7109375" style="7" customWidth="1"/>
    <col min="14597" max="14597" width="10.42578125" style="7" customWidth="1"/>
    <col min="14598" max="14598" width="9.42578125" style="7" customWidth="1"/>
    <col min="14599" max="14599" width="10.42578125" style="7" customWidth="1"/>
    <col min="14600" max="14600" width="9.42578125" style="7" bestFit="1" customWidth="1"/>
    <col min="14601" max="14601" width="11.28515625" style="7" customWidth="1"/>
    <col min="14602" max="14603" width="10.5703125" style="7" customWidth="1"/>
    <col min="14604" max="14605" width="11.28515625" style="7" customWidth="1"/>
    <col min="14606" max="14606" width="9.42578125" style="7" customWidth="1"/>
    <col min="14607" max="14607" width="10" style="7" customWidth="1"/>
    <col min="14608" max="14608" width="10.7109375" style="7" customWidth="1"/>
    <col min="14609" max="14609" width="6.7109375" style="7" customWidth="1"/>
    <col min="14610" max="14610" width="9.140625" style="7"/>
    <col min="14611" max="14611" width="9.5703125" style="7" customWidth="1"/>
    <col min="14612" max="14612" width="9" style="7" customWidth="1"/>
    <col min="14613" max="14613" width="11.140625" style="7" customWidth="1"/>
    <col min="14614" max="14614" width="11.28515625" style="7" customWidth="1"/>
    <col min="14615" max="14615" width="10.42578125" style="7" customWidth="1"/>
    <col min="14616" max="14616" width="11.85546875" style="7" customWidth="1"/>
    <col min="14617" max="14617" width="11" style="7" customWidth="1"/>
    <col min="14618" max="14618" width="7.85546875" style="7" customWidth="1"/>
    <col min="14619" max="14619" width="8" style="7" customWidth="1"/>
    <col min="14620" max="14622" width="6.7109375" style="7" customWidth="1"/>
    <col min="14623" max="14848" width="9.140625" style="7"/>
    <col min="14849" max="14849" width="6.7109375" style="7" customWidth="1"/>
    <col min="14850" max="14850" width="26" style="7" customWidth="1"/>
    <col min="14851" max="14852" width="6.7109375" style="7" customWidth="1"/>
    <col min="14853" max="14853" width="10.42578125" style="7" customWidth="1"/>
    <col min="14854" max="14854" width="9.42578125" style="7" customWidth="1"/>
    <col min="14855" max="14855" width="10.42578125" style="7" customWidth="1"/>
    <col min="14856" max="14856" width="9.42578125" style="7" bestFit="1" customWidth="1"/>
    <col min="14857" max="14857" width="11.28515625" style="7" customWidth="1"/>
    <col min="14858" max="14859" width="10.5703125" style="7" customWidth="1"/>
    <col min="14860" max="14861" width="11.28515625" style="7" customWidth="1"/>
    <col min="14862" max="14862" width="9.42578125" style="7" customWidth="1"/>
    <col min="14863" max="14863" width="10" style="7" customWidth="1"/>
    <col min="14864" max="14864" width="10.7109375" style="7" customWidth="1"/>
    <col min="14865" max="14865" width="6.7109375" style="7" customWidth="1"/>
    <col min="14866" max="14866" width="9.140625" style="7"/>
    <col min="14867" max="14867" width="9.5703125" style="7" customWidth="1"/>
    <col min="14868" max="14868" width="9" style="7" customWidth="1"/>
    <col min="14869" max="14869" width="11.140625" style="7" customWidth="1"/>
    <col min="14870" max="14870" width="11.28515625" style="7" customWidth="1"/>
    <col min="14871" max="14871" width="10.42578125" style="7" customWidth="1"/>
    <col min="14872" max="14872" width="11.85546875" style="7" customWidth="1"/>
    <col min="14873" max="14873" width="11" style="7" customWidth="1"/>
    <col min="14874" max="14874" width="7.85546875" style="7" customWidth="1"/>
    <col min="14875" max="14875" width="8" style="7" customWidth="1"/>
    <col min="14876" max="14878" width="6.7109375" style="7" customWidth="1"/>
    <col min="14879" max="15104" width="9.140625" style="7"/>
    <col min="15105" max="15105" width="6.7109375" style="7" customWidth="1"/>
    <col min="15106" max="15106" width="26" style="7" customWidth="1"/>
    <col min="15107" max="15108" width="6.7109375" style="7" customWidth="1"/>
    <col min="15109" max="15109" width="10.42578125" style="7" customWidth="1"/>
    <col min="15110" max="15110" width="9.42578125" style="7" customWidth="1"/>
    <col min="15111" max="15111" width="10.42578125" style="7" customWidth="1"/>
    <col min="15112" max="15112" width="9.42578125" style="7" bestFit="1" customWidth="1"/>
    <col min="15113" max="15113" width="11.28515625" style="7" customWidth="1"/>
    <col min="15114" max="15115" width="10.5703125" style="7" customWidth="1"/>
    <col min="15116" max="15117" width="11.28515625" style="7" customWidth="1"/>
    <col min="15118" max="15118" width="9.42578125" style="7" customWidth="1"/>
    <col min="15119" max="15119" width="10" style="7" customWidth="1"/>
    <col min="15120" max="15120" width="10.7109375" style="7" customWidth="1"/>
    <col min="15121" max="15121" width="6.7109375" style="7" customWidth="1"/>
    <col min="15122" max="15122" width="9.140625" style="7"/>
    <col min="15123" max="15123" width="9.5703125" style="7" customWidth="1"/>
    <col min="15124" max="15124" width="9" style="7" customWidth="1"/>
    <col min="15125" max="15125" width="11.140625" style="7" customWidth="1"/>
    <col min="15126" max="15126" width="11.28515625" style="7" customWidth="1"/>
    <col min="15127" max="15127" width="10.42578125" style="7" customWidth="1"/>
    <col min="15128" max="15128" width="11.85546875" style="7" customWidth="1"/>
    <col min="15129" max="15129" width="11" style="7" customWidth="1"/>
    <col min="15130" max="15130" width="7.85546875" style="7" customWidth="1"/>
    <col min="15131" max="15131" width="8" style="7" customWidth="1"/>
    <col min="15132" max="15134" width="6.7109375" style="7" customWidth="1"/>
    <col min="15135" max="15360" width="9.140625" style="7"/>
    <col min="15361" max="15361" width="6.7109375" style="7" customWidth="1"/>
    <col min="15362" max="15362" width="26" style="7" customWidth="1"/>
    <col min="15363" max="15364" width="6.7109375" style="7" customWidth="1"/>
    <col min="15365" max="15365" width="10.42578125" style="7" customWidth="1"/>
    <col min="15366" max="15366" width="9.42578125" style="7" customWidth="1"/>
    <col min="15367" max="15367" width="10.42578125" style="7" customWidth="1"/>
    <col min="15368" max="15368" width="9.42578125" style="7" bestFit="1" customWidth="1"/>
    <col min="15369" max="15369" width="11.28515625" style="7" customWidth="1"/>
    <col min="15370" max="15371" width="10.5703125" style="7" customWidth="1"/>
    <col min="15372" max="15373" width="11.28515625" style="7" customWidth="1"/>
    <col min="15374" max="15374" width="9.42578125" style="7" customWidth="1"/>
    <col min="15375" max="15375" width="10" style="7" customWidth="1"/>
    <col min="15376" max="15376" width="10.7109375" style="7" customWidth="1"/>
    <col min="15377" max="15377" width="6.7109375" style="7" customWidth="1"/>
    <col min="15378" max="15378" width="9.140625" style="7"/>
    <col min="15379" max="15379" width="9.5703125" style="7" customWidth="1"/>
    <col min="15380" max="15380" width="9" style="7" customWidth="1"/>
    <col min="15381" max="15381" width="11.140625" style="7" customWidth="1"/>
    <col min="15382" max="15382" width="11.28515625" style="7" customWidth="1"/>
    <col min="15383" max="15383" width="10.42578125" style="7" customWidth="1"/>
    <col min="15384" max="15384" width="11.85546875" style="7" customWidth="1"/>
    <col min="15385" max="15385" width="11" style="7" customWidth="1"/>
    <col min="15386" max="15386" width="7.85546875" style="7" customWidth="1"/>
    <col min="15387" max="15387" width="8" style="7" customWidth="1"/>
    <col min="15388" max="15390" width="6.7109375" style="7" customWidth="1"/>
    <col min="15391" max="15616" width="9.140625" style="7"/>
    <col min="15617" max="15617" width="6.7109375" style="7" customWidth="1"/>
    <col min="15618" max="15618" width="26" style="7" customWidth="1"/>
    <col min="15619" max="15620" width="6.7109375" style="7" customWidth="1"/>
    <col min="15621" max="15621" width="10.42578125" style="7" customWidth="1"/>
    <col min="15622" max="15622" width="9.42578125" style="7" customWidth="1"/>
    <col min="15623" max="15623" width="10.42578125" style="7" customWidth="1"/>
    <col min="15624" max="15624" width="9.42578125" style="7" bestFit="1" customWidth="1"/>
    <col min="15625" max="15625" width="11.28515625" style="7" customWidth="1"/>
    <col min="15626" max="15627" width="10.5703125" style="7" customWidth="1"/>
    <col min="15628" max="15629" width="11.28515625" style="7" customWidth="1"/>
    <col min="15630" max="15630" width="9.42578125" style="7" customWidth="1"/>
    <col min="15631" max="15631" width="10" style="7" customWidth="1"/>
    <col min="15632" max="15632" width="10.7109375" style="7" customWidth="1"/>
    <col min="15633" max="15633" width="6.7109375" style="7" customWidth="1"/>
    <col min="15634" max="15634" width="9.140625" style="7"/>
    <col min="15635" max="15635" width="9.5703125" style="7" customWidth="1"/>
    <col min="15636" max="15636" width="9" style="7" customWidth="1"/>
    <col min="15637" max="15637" width="11.140625" style="7" customWidth="1"/>
    <col min="15638" max="15638" width="11.28515625" style="7" customWidth="1"/>
    <col min="15639" max="15639" width="10.42578125" style="7" customWidth="1"/>
    <col min="15640" max="15640" width="11.85546875" style="7" customWidth="1"/>
    <col min="15641" max="15641" width="11" style="7" customWidth="1"/>
    <col min="15642" max="15642" width="7.85546875" style="7" customWidth="1"/>
    <col min="15643" max="15643" width="8" style="7" customWidth="1"/>
    <col min="15644" max="15646" width="6.7109375" style="7" customWidth="1"/>
    <col min="15647" max="15872" width="9.140625" style="7"/>
    <col min="15873" max="15873" width="6.7109375" style="7" customWidth="1"/>
    <col min="15874" max="15874" width="26" style="7" customWidth="1"/>
    <col min="15875" max="15876" width="6.7109375" style="7" customWidth="1"/>
    <col min="15877" max="15877" width="10.42578125" style="7" customWidth="1"/>
    <col min="15878" max="15878" width="9.42578125" style="7" customWidth="1"/>
    <col min="15879" max="15879" width="10.42578125" style="7" customWidth="1"/>
    <col min="15880" max="15880" width="9.42578125" style="7" bestFit="1" customWidth="1"/>
    <col min="15881" max="15881" width="11.28515625" style="7" customWidth="1"/>
    <col min="15882" max="15883" width="10.5703125" style="7" customWidth="1"/>
    <col min="15884" max="15885" width="11.28515625" style="7" customWidth="1"/>
    <col min="15886" max="15886" width="9.42578125" style="7" customWidth="1"/>
    <col min="15887" max="15887" width="10" style="7" customWidth="1"/>
    <col min="15888" max="15888" width="10.7109375" style="7" customWidth="1"/>
    <col min="15889" max="15889" width="6.7109375" style="7" customWidth="1"/>
    <col min="15890" max="15890" width="9.140625" style="7"/>
    <col min="15891" max="15891" width="9.5703125" style="7" customWidth="1"/>
    <col min="15892" max="15892" width="9" style="7" customWidth="1"/>
    <col min="15893" max="15893" width="11.140625" style="7" customWidth="1"/>
    <col min="15894" max="15894" width="11.28515625" style="7" customWidth="1"/>
    <col min="15895" max="15895" width="10.42578125" style="7" customWidth="1"/>
    <col min="15896" max="15896" width="11.85546875" style="7" customWidth="1"/>
    <col min="15897" max="15897" width="11" style="7" customWidth="1"/>
    <col min="15898" max="15898" width="7.85546875" style="7" customWidth="1"/>
    <col min="15899" max="15899" width="8" style="7" customWidth="1"/>
    <col min="15900" max="15902" width="6.7109375" style="7" customWidth="1"/>
    <col min="15903" max="16128" width="9.140625" style="7"/>
    <col min="16129" max="16129" width="6.7109375" style="7" customWidth="1"/>
    <col min="16130" max="16130" width="26" style="7" customWidth="1"/>
    <col min="16131" max="16132" width="6.7109375" style="7" customWidth="1"/>
    <col min="16133" max="16133" width="10.42578125" style="7" customWidth="1"/>
    <col min="16134" max="16134" width="9.42578125" style="7" customWidth="1"/>
    <col min="16135" max="16135" width="10.42578125" style="7" customWidth="1"/>
    <col min="16136" max="16136" width="9.42578125" style="7" bestFit="1" customWidth="1"/>
    <col min="16137" max="16137" width="11.28515625" style="7" customWidth="1"/>
    <col min="16138" max="16139" width="10.5703125" style="7" customWidth="1"/>
    <col min="16140" max="16141" width="11.28515625" style="7" customWidth="1"/>
    <col min="16142" max="16142" width="9.42578125" style="7" customWidth="1"/>
    <col min="16143" max="16143" width="10" style="7" customWidth="1"/>
    <col min="16144" max="16144" width="10.7109375" style="7" customWidth="1"/>
    <col min="16145" max="16145" width="6.7109375" style="7" customWidth="1"/>
    <col min="16146" max="16146" width="9.140625" style="7"/>
    <col min="16147" max="16147" width="9.5703125" style="7" customWidth="1"/>
    <col min="16148" max="16148" width="9" style="7" customWidth="1"/>
    <col min="16149" max="16149" width="11.140625" style="7" customWidth="1"/>
    <col min="16150" max="16150" width="11.28515625" style="7" customWidth="1"/>
    <col min="16151" max="16151" width="10.42578125" style="7" customWidth="1"/>
    <col min="16152" max="16152" width="11.85546875" style="7" customWidth="1"/>
    <col min="16153" max="16153" width="11" style="7" customWidth="1"/>
    <col min="16154" max="16154" width="7.85546875" style="7" customWidth="1"/>
    <col min="16155" max="16155" width="8" style="7" customWidth="1"/>
    <col min="16156" max="16158" width="6.7109375" style="7" customWidth="1"/>
    <col min="16159" max="16384" width="9.140625" style="7"/>
  </cols>
  <sheetData>
    <row r="1" spans="1:29" s="1" customFormat="1" ht="38.25" customHeight="1" x14ac:dyDescent="0.25">
      <c r="A1" s="101" t="s">
        <v>116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3"/>
    </row>
    <row r="2" spans="1:29" s="5" customFormat="1" ht="25.5" customHeight="1" x14ac:dyDescent="0.25">
      <c r="A2" s="104" t="s">
        <v>0</v>
      </c>
      <c r="B2" s="105" t="s">
        <v>1</v>
      </c>
      <c r="C2" s="105" t="s">
        <v>2</v>
      </c>
      <c r="D2" s="106" t="s">
        <v>3</v>
      </c>
      <c r="E2" s="105" t="s">
        <v>4</v>
      </c>
      <c r="F2" s="105"/>
      <c r="G2" s="105"/>
      <c r="H2" s="104" t="s">
        <v>5</v>
      </c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4">
        <v>10</v>
      </c>
      <c r="AA2" s="4"/>
    </row>
    <row r="3" spans="1:29" s="6" customFormat="1" ht="38.25" customHeight="1" x14ac:dyDescent="0.25">
      <c r="A3" s="104"/>
      <c r="B3" s="105"/>
      <c r="C3" s="105"/>
      <c r="D3" s="106"/>
      <c r="E3" s="105"/>
      <c r="F3" s="105"/>
      <c r="G3" s="105"/>
      <c r="H3" s="105" t="s">
        <v>6</v>
      </c>
      <c r="I3" s="105"/>
      <c r="J3" s="105"/>
      <c r="K3" s="105" t="s">
        <v>7</v>
      </c>
      <c r="L3" s="105"/>
      <c r="M3" s="105"/>
      <c r="N3" s="105" t="s">
        <v>8</v>
      </c>
      <c r="O3" s="105"/>
      <c r="P3" s="105"/>
      <c r="Q3" s="105" t="s">
        <v>9</v>
      </c>
      <c r="R3" s="105"/>
      <c r="S3" s="105"/>
      <c r="T3" s="105" t="s">
        <v>10</v>
      </c>
      <c r="U3" s="105"/>
      <c r="V3" s="105"/>
      <c r="W3" s="105" t="s">
        <v>11</v>
      </c>
      <c r="X3" s="105"/>
      <c r="Y3" s="105"/>
      <c r="Z3" s="2"/>
      <c r="AA3" s="2"/>
    </row>
    <row r="4" spans="1:29" s="6" customFormat="1" ht="37.5" customHeight="1" x14ac:dyDescent="0.25">
      <c r="A4" s="104"/>
      <c r="B4" s="105"/>
      <c r="C4" s="105"/>
      <c r="D4" s="106"/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18</v>
      </c>
      <c r="L4" s="3" t="s">
        <v>19</v>
      </c>
      <c r="M4" s="3" t="s">
        <v>20</v>
      </c>
      <c r="N4" s="3" t="s">
        <v>21</v>
      </c>
      <c r="O4" s="3" t="s">
        <v>22</v>
      </c>
      <c r="P4" s="3" t="s">
        <v>23</v>
      </c>
      <c r="Q4" s="3" t="s">
        <v>24</v>
      </c>
      <c r="R4" s="3" t="s">
        <v>25</v>
      </c>
      <c r="S4" s="3" t="s">
        <v>26</v>
      </c>
      <c r="T4" s="3" t="s">
        <v>27</v>
      </c>
      <c r="U4" s="3" t="s">
        <v>28</v>
      </c>
      <c r="V4" s="3" t="s">
        <v>29</v>
      </c>
      <c r="W4" s="3" t="s">
        <v>30</v>
      </c>
      <c r="X4" s="3" t="s">
        <v>31</v>
      </c>
      <c r="Y4" s="3" t="s">
        <v>32</v>
      </c>
      <c r="Z4" s="3" t="s">
        <v>33</v>
      </c>
      <c r="AA4" s="2" t="s">
        <v>34</v>
      </c>
    </row>
    <row r="5" spans="1:29" ht="12.75" x14ac:dyDescent="0.25">
      <c r="A5" s="4">
        <v>1</v>
      </c>
      <c r="B5" s="72" t="s">
        <v>35</v>
      </c>
      <c r="C5" s="73">
        <v>1260</v>
      </c>
      <c r="D5" s="74">
        <v>0.36220000000000002</v>
      </c>
      <c r="E5" s="75">
        <v>178.77</v>
      </c>
      <c r="F5" s="75">
        <v>225.62241731999998</v>
      </c>
      <c r="G5" s="75">
        <f>F5-E5</f>
        <v>46.852417319999972</v>
      </c>
      <c r="H5" s="75">
        <v>239.375</v>
      </c>
      <c r="I5" s="75">
        <v>242.39575042499942</v>
      </c>
      <c r="J5" s="75">
        <f>I5-H5</f>
        <v>3.0207504249994201</v>
      </c>
      <c r="K5" s="75">
        <v>756.19710000000009</v>
      </c>
      <c r="L5" s="75">
        <v>948.8165990661272</v>
      </c>
      <c r="M5" s="75">
        <f>L5-K5</f>
        <v>192.6194990661271</v>
      </c>
      <c r="N5" s="75"/>
      <c r="O5" s="75">
        <v>0</v>
      </c>
      <c r="P5" s="75">
        <f>O5-N5</f>
        <v>0</v>
      </c>
      <c r="Q5" s="75"/>
      <c r="R5" s="75">
        <v>0</v>
      </c>
      <c r="S5" s="75">
        <f>R5-Q5</f>
        <v>0</v>
      </c>
      <c r="T5" s="75"/>
      <c r="U5" s="75">
        <v>0</v>
      </c>
      <c r="V5" s="75">
        <f>U5-T5</f>
        <v>0</v>
      </c>
      <c r="W5" s="75">
        <f>T5+Q5+N5+K5+H5</f>
        <v>995.57210000000009</v>
      </c>
      <c r="X5" s="75">
        <f>U5+R5+O5+L5+I5</f>
        <v>1191.2123494911266</v>
      </c>
      <c r="Y5" s="75">
        <f>X5-W5</f>
        <v>195.6402494911265</v>
      </c>
      <c r="Z5" s="76">
        <f t="shared" ref="Z5:AA50" si="0">IFERROR(W5/E5,0)</f>
        <v>5.5690110197460427</v>
      </c>
      <c r="AA5" s="76">
        <f t="shared" si="0"/>
        <v>5.2796719565398131</v>
      </c>
      <c r="AC5" s="8"/>
    </row>
    <row r="6" spans="1:29" ht="12.75" x14ac:dyDescent="0.25">
      <c r="A6" s="4">
        <f>A5+1</f>
        <v>2</v>
      </c>
      <c r="B6" s="72" t="s">
        <v>36</v>
      </c>
      <c r="C6" s="73">
        <v>500</v>
      </c>
      <c r="D6" s="74">
        <v>0.36220000000000002</v>
      </c>
      <c r="E6" s="75">
        <v>90.49</v>
      </c>
      <c r="F6" s="75">
        <v>88.808936399999993</v>
      </c>
      <c r="G6" s="75">
        <f t="shared" ref="G6:G75" si="1">F6-E6</f>
        <v>-1.6810636000000017</v>
      </c>
      <c r="H6" s="75">
        <v>86.4</v>
      </c>
      <c r="I6" s="75">
        <v>170.6630569874998</v>
      </c>
      <c r="J6" s="75">
        <f t="shared" ref="J6:J75" si="2">I6-H6</f>
        <v>84.263056987499795</v>
      </c>
      <c r="K6" s="75">
        <v>356.53059999999999</v>
      </c>
      <c r="L6" s="75">
        <v>351.14442740926955</v>
      </c>
      <c r="M6" s="75">
        <f t="shared" ref="M6:M75" si="3">L6-K6</f>
        <v>-5.386172590730439</v>
      </c>
      <c r="N6" s="75"/>
      <c r="O6" s="75">
        <v>0</v>
      </c>
      <c r="P6" s="75">
        <f t="shared" ref="P6:P75" si="4">O6-N6</f>
        <v>0</v>
      </c>
      <c r="Q6" s="75"/>
      <c r="R6" s="75">
        <v>0</v>
      </c>
      <c r="S6" s="75">
        <f t="shared" ref="S6:S75" si="5">R6-Q6</f>
        <v>0</v>
      </c>
      <c r="T6" s="75"/>
      <c r="U6" s="75">
        <v>0</v>
      </c>
      <c r="V6" s="75">
        <f t="shared" ref="V6:V75" si="6">U6-T6</f>
        <v>0</v>
      </c>
      <c r="W6" s="75">
        <f t="shared" ref="W6:X75" si="7">T6+Q6+N6+K6+H6</f>
        <v>442.93060000000003</v>
      </c>
      <c r="X6" s="75">
        <f t="shared" si="7"/>
        <v>521.80748439676938</v>
      </c>
      <c r="Y6" s="75">
        <f t="shared" ref="Y6:Y75" si="8">X6-W6</f>
        <v>78.876884396769356</v>
      </c>
      <c r="Z6" s="76">
        <f t="shared" si="0"/>
        <v>4.8948016355398396</v>
      </c>
      <c r="AA6" s="76">
        <f t="shared" si="0"/>
        <v>5.8756191161497728</v>
      </c>
      <c r="AC6" s="8"/>
    </row>
    <row r="7" spans="1:29" ht="12.75" x14ac:dyDescent="0.25">
      <c r="A7" s="4">
        <f t="shared" ref="A7:A67" si="9">A6+1</f>
        <v>3</v>
      </c>
      <c r="B7" s="72" t="s">
        <v>37</v>
      </c>
      <c r="C7" s="73">
        <v>800</v>
      </c>
      <c r="D7" s="74">
        <v>0.36220000000000002</v>
      </c>
      <c r="E7" s="75">
        <v>156.43</v>
      </c>
      <c r="F7" s="75">
        <v>182.71403222399996</v>
      </c>
      <c r="G7" s="75">
        <f t="shared" si="1"/>
        <v>26.284032223999958</v>
      </c>
      <c r="H7" s="75">
        <v>324.79166666666663</v>
      </c>
      <c r="I7" s="75">
        <v>433.28965506479994</v>
      </c>
      <c r="J7" s="75">
        <f t="shared" si="2"/>
        <v>108.49798839813332</v>
      </c>
      <c r="K7" s="75">
        <v>522.47619999999995</v>
      </c>
      <c r="L7" s="75">
        <v>928.02234593879996</v>
      </c>
      <c r="M7" s="75">
        <f t="shared" si="3"/>
        <v>405.54614593880001</v>
      </c>
      <c r="N7" s="75"/>
      <c r="O7" s="75">
        <v>0</v>
      </c>
      <c r="P7" s="75">
        <f t="shared" si="4"/>
        <v>0</v>
      </c>
      <c r="Q7" s="75"/>
      <c r="R7" s="75">
        <v>0</v>
      </c>
      <c r="S7" s="75">
        <f t="shared" si="5"/>
        <v>0</v>
      </c>
      <c r="T7" s="75"/>
      <c r="U7" s="75">
        <v>0</v>
      </c>
      <c r="V7" s="75">
        <f t="shared" si="6"/>
        <v>0</v>
      </c>
      <c r="W7" s="75">
        <f t="shared" si="7"/>
        <v>847.26786666666658</v>
      </c>
      <c r="X7" s="75">
        <f t="shared" si="7"/>
        <v>1361.3120010036</v>
      </c>
      <c r="Y7" s="75">
        <f t="shared" si="8"/>
        <v>514.04413433693344</v>
      </c>
      <c r="Z7" s="76">
        <f t="shared" si="0"/>
        <v>5.4162747980992556</v>
      </c>
      <c r="AA7" s="76">
        <f t="shared" si="0"/>
        <v>7.4505060417838456</v>
      </c>
      <c r="AC7" s="8"/>
    </row>
    <row r="8" spans="1:29" ht="12.75" x14ac:dyDescent="0.25">
      <c r="A8" s="4">
        <f t="shared" si="9"/>
        <v>4</v>
      </c>
      <c r="B8" s="72" t="s">
        <v>38</v>
      </c>
      <c r="C8" s="73">
        <v>420</v>
      </c>
      <c r="D8" s="74">
        <v>0.36220000000000002</v>
      </c>
      <c r="E8" s="75">
        <v>51.14</v>
      </c>
      <c r="F8" s="75">
        <v>45.248274719999998</v>
      </c>
      <c r="G8" s="75">
        <f t="shared" si="1"/>
        <v>-5.8917252800000028</v>
      </c>
      <c r="H8" s="75">
        <v>79.408333333333331</v>
      </c>
      <c r="I8" s="75">
        <v>92.289137208750176</v>
      </c>
      <c r="J8" s="75">
        <f t="shared" si="2"/>
        <v>12.880803875416845</v>
      </c>
      <c r="K8" s="75">
        <v>225.01600000000002</v>
      </c>
      <c r="L8" s="75">
        <v>199.3500642333596</v>
      </c>
      <c r="M8" s="75">
        <f t="shared" si="3"/>
        <v>-25.665935766640416</v>
      </c>
      <c r="N8" s="75"/>
      <c r="O8" s="75">
        <v>0</v>
      </c>
      <c r="P8" s="75">
        <f t="shared" si="4"/>
        <v>0</v>
      </c>
      <c r="Q8" s="75"/>
      <c r="R8" s="75">
        <v>0</v>
      </c>
      <c r="S8" s="75">
        <f t="shared" si="5"/>
        <v>0</v>
      </c>
      <c r="T8" s="75"/>
      <c r="U8" s="75">
        <v>0</v>
      </c>
      <c r="V8" s="75">
        <f t="shared" si="6"/>
        <v>0</v>
      </c>
      <c r="W8" s="75">
        <f t="shared" si="7"/>
        <v>304.42433333333338</v>
      </c>
      <c r="X8" s="75">
        <f t="shared" si="7"/>
        <v>291.63920144210977</v>
      </c>
      <c r="Y8" s="75">
        <f t="shared" si="8"/>
        <v>-12.785131891223614</v>
      </c>
      <c r="Z8" s="76">
        <f t="shared" si="0"/>
        <v>5.9527636553252519</v>
      </c>
      <c r="AA8" s="76">
        <f t="shared" si="0"/>
        <v>6.4453109703474185</v>
      </c>
      <c r="AC8" s="8"/>
    </row>
    <row r="9" spans="1:29" ht="12.75" x14ac:dyDescent="0.25">
      <c r="A9" s="4">
        <f t="shared" si="9"/>
        <v>5</v>
      </c>
      <c r="B9" s="72" t="s">
        <v>39</v>
      </c>
      <c r="C9" s="73">
        <v>420</v>
      </c>
      <c r="D9" s="74">
        <v>0.36220000000000002</v>
      </c>
      <c r="E9" s="75">
        <v>55.68</v>
      </c>
      <c r="F9" s="75">
        <v>58.793756399999999</v>
      </c>
      <c r="G9" s="75">
        <f t="shared" si="1"/>
        <v>3.1137563999999998</v>
      </c>
      <c r="H9" s="75">
        <v>87.775000000000006</v>
      </c>
      <c r="I9" s="75">
        <v>124.32995212500001</v>
      </c>
      <c r="J9" s="75">
        <f t="shared" si="2"/>
        <v>36.554952125</v>
      </c>
      <c r="K9" s="75">
        <v>244.99200000000002</v>
      </c>
      <c r="L9" s="75">
        <v>259.02731512722073</v>
      </c>
      <c r="M9" s="75">
        <f t="shared" si="3"/>
        <v>14.035315127220713</v>
      </c>
      <c r="N9" s="75"/>
      <c r="O9" s="75">
        <v>0</v>
      </c>
      <c r="P9" s="75">
        <f t="shared" si="4"/>
        <v>0</v>
      </c>
      <c r="Q9" s="75"/>
      <c r="R9" s="75">
        <v>0</v>
      </c>
      <c r="S9" s="75">
        <f t="shared" si="5"/>
        <v>0</v>
      </c>
      <c r="T9" s="75"/>
      <c r="U9" s="75">
        <v>0</v>
      </c>
      <c r="V9" s="75">
        <f t="shared" si="6"/>
        <v>0</v>
      </c>
      <c r="W9" s="75">
        <f t="shared" si="7"/>
        <v>332.76700000000005</v>
      </c>
      <c r="X9" s="75">
        <f t="shared" si="7"/>
        <v>383.35726725222071</v>
      </c>
      <c r="Y9" s="75">
        <f t="shared" si="8"/>
        <v>50.590267252220656</v>
      </c>
      <c r="Z9" s="76">
        <f t="shared" si="0"/>
        <v>5.976418821839081</v>
      </c>
      <c r="AA9" s="76">
        <f t="shared" si="0"/>
        <v>6.5203737730937146</v>
      </c>
      <c r="AC9" s="8"/>
    </row>
    <row r="10" spans="1:29" ht="12.75" x14ac:dyDescent="0.25">
      <c r="A10" s="4">
        <f t="shared" si="9"/>
        <v>6</v>
      </c>
      <c r="B10" s="72" t="s">
        <v>40</v>
      </c>
      <c r="C10" s="73">
        <v>210</v>
      </c>
      <c r="D10" s="74">
        <v>0.36220000000000002</v>
      </c>
      <c r="E10" s="75">
        <v>28.87</v>
      </c>
      <c r="F10" s="75">
        <v>21.177591119999999</v>
      </c>
      <c r="G10" s="75">
        <f t="shared" si="1"/>
        <v>-7.6924088800000021</v>
      </c>
      <c r="H10" s="75">
        <v>47.258333333333333</v>
      </c>
      <c r="I10" s="75">
        <v>88.734396127499991</v>
      </c>
      <c r="J10" s="75">
        <f t="shared" si="2"/>
        <v>41.476062794166658</v>
      </c>
      <c r="K10" s="75">
        <v>127.02800000000002</v>
      </c>
      <c r="L10" s="75">
        <v>93.301991649502298</v>
      </c>
      <c r="M10" s="75">
        <f t="shared" si="3"/>
        <v>-33.726008350497722</v>
      </c>
      <c r="N10" s="75"/>
      <c r="O10" s="75">
        <v>0</v>
      </c>
      <c r="P10" s="75">
        <f t="shared" si="4"/>
        <v>0</v>
      </c>
      <c r="Q10" s="75"/>
      <c r="R10" s="75">
        <v>0</v>
      </c>
      <c r="S10" s="75">
        <f t="shared" si="5"/>
        <v>0</v>
      </c>
      <c r="T10" s="75"/>
      <c r="U10" s="75">
        <v>0</v>
      </c>
      <c r="V10" s="75">
        <f t="shared" si="6"/>
        <v>0</v>
      </c>
      <c r="W10" s="75">
        <f t="shared" si="7"/>
        <v>174.28633333333335</v>
      </c>
      <c r="X10" s="75">
        <f t="shared" si="7"/>
        <v>182.03638777700229</v>
      </c>
      <c r="Y10" s="75">
        <f t="shared" si="8"/>
        <v>7.7500544436689438</v>
      </c>
      <c r="Z10" s="76">
        <f t="shared" si="0"/>
        <v>6.0369356887195478</v>
      </c>
      <c r="AA10" s="76">
        <f t="shared" si="0"/>
        <v>8.5957079228471898</v>
      </c>
      <c r="AC10" s="8"/>
    </row>
    <row r="11" spans="1:29" ht="12.75" x14ac:dyDescent="0.25">
      <c r="A11" s="4">
        <f t="shared" si="9"/>
        <v>7</v>
      </c>
      <c r="B11" s="72" t="s">
        <v>41</v>
      </c>
      <c r="C11" s="73">
        <v>600</v>
      </c>
      <c r="D11" s="74">
        <v>0.36220000000000002</v>
      </c>
      <c r="E11" s="75">
        <v>87.56</v>
      </c>
      <c r="F11" s="75">
        <v>100.75683239999999</v>
      </c>
      <c r="G11" s="75">
        <f t="shared" si="1"/>
        <v>13.196832399999991</v>
      </c>
      <c r="H11" s="75">
        <v>184.25833333333333</v>
      </c>
      <c r="I11" s="75">
        <v>237.6439294870587</v>
      </c>
      <c r="J11" s="75">
        <f t="shared" si="2"/>
        <v>53.385596153725373</v>
      </c>
      <c r="K11" s="75">
        <v>358.99599999999998</v>
      </c>
      <c r="L11" s="75">
        <v>413.81756552604736</v>
      </c>
      <c r="M11" s="75">
        <f t="shared" si="3"/>
        <v>54.82156552604738</v>
      </c>
      <c r="N11" s="75"/>
      <c r="O11" s="75">
        <v>0</v>
      </c>
      <c r="P11" s="75">
        <f t="shared" si="4"/>
        <v>0</v>
      </c>
      <c r="Q11" s="75"/>
      <c r="R11" s="75">
        <v>0</v>
      </c>
      <c r="S11" s="75">
        <f t="shared" si="5"/>
        <v>0</v>
      </c>
      <c r="T11" s="75"/>
      <c r="U11" s="75">
        <v>0</v>
      </c>
      <c r="V11" s="75">
        <f t="shared" si="6"/>
        <v>0</v>
      </c>
      <c r="W11" s="75">
        <f t="shared" si="7"/>
        <v>543.25433333333331</v>
      </c>
      <c r="X11" s="75">
        <f t="shared" si="7"/>
        <v>651.46149501310606</v>
      </c>
      <c r="Y11" s="75">
        <f t="shared" si="8"/>
        <v>108.20716167977275</v>
      </c>
      <c r="Z11" s="76">
        <f t="shared" si="0"/>
        <v>6.2043665296177855</v>
      </c>
      <c r="AA11" s="76">
        <f t="shared" si="0"/>
        <v>6.4656805845864014</v>
      </c>
      <c r="AC11" s="8"/>
    </row>
    <row r="12" spans="1:29" ht="12.75" x14ac:dyDescent="0.25">
      <c r="A12" s="77">
        <f t="shared" si="9"/>
        <v>8</v>
      </c>
      <c r="B12" s="78" t="s">
        <v>42</v>
      </c>
      <c r="C12" s="79">
        <f>SUM(C5:C11)</f>
        <v>4210</v>
      </c>
      <c r="D12" s="80">
        <v>0.36220000000000002</v>
      </c>
      <c r="E12" s="81">
        <f>SUM(E5:E11)</f>
        <v>648.94000000000005</v>
      </c>
      <c r="F12" s="81">
        <f t="shared" ref="F12:V12" si="10">SUM(F5:F11)</f>
        <v>723.12184058399998</v>
      </c>
      <c r="G12" s="81">
        <f t="shared" si="10"/>
        <v>74.181840583999914</v>
      </c>
      <c r="H12" s="81">
        <f t="shared" si="10"/>
        <v>1049.2666666666664</v>
      </c>
      <c r="I12" s="81">
        <f t="shared" si="10"/>
        <v>1389.3458774256083</v>
      </c>
      <c r="J12" s="81">
        <f t="shared" si="10"/>
        <v>340.07921075894137</v>
      </c>
      <c r="K12" s="81">
        <f t="shared" si="10"/>
        <v>2591.2359000000006</v>
      </c>
      <c r="L12" s="81">
        <f t="shared" si="10"/>
        <v>3193.4803089503271</v>
      </c>
      <c r="M12" s="81">
        <f t="shared" si="10"/>
        <v>602.24440895032649</v>
      </c>
      <c r="N12" s="81">
        <f t="shared" si="10"/>
        <v>0</v>
      </c>
      <c r="O12" s="81">
        <f t="shared" si="10"/>
        <v>0</v>
      </c>
      <c r="P12" s="81">
        <f t="shared" si="10"/>
        <v>0</v>
      </c>
      <c r="Q12" s="81">
        <f t="shared" si="10"/>
        <v>0</v>
      </c>
      <c r="R12" s="81">
        <f t="shared" si="10"/>
        <v>0</v>
      </c>
      <c r="S12" s="81">
        <f t="shared" si="10"/>
        <v>0</v>
      </c>
      <c r="T12" s="81">
        <f t="shared" si="10"/>
        <v>0</v>
      </c>
      <c r="U12" s="81">
        <f t="shared" si="10"/>
        <v>0</v>
      </c>
      <c r="V12" s="81">
        <f t="shared" si="10"/>
        <v>0</v>
      </c>
      <c r="W12" s="81">
        <f>SUM(W5:W11)</f>
        <v>3640.502566666667</v>
      </c>
      <c r="X12" s="81">
        <f>SUM(X5:X11)</f>
        <v>4582.8261863759353</v>
      </c>
      <c r="Y12" s="81">
        <f>SUM(Y5:Y11)</f>
        <v>942.32361970926809</v>
      </c>
      <c r="Z12" s="82">
        <f t="shared" si="0"/>
        <v>5.6099216671289591</v>
      </c>
      <c r="AA12" s="82">
        <f t="shared" si="0"/>
        <v>6.3375574200259281</v>
      </c>
      <c r="AC12" s="8"/>
    </row>
    <row r="13" spans="1:29" ht="12.75" x14ac:dyDescent="0.25">
      <c r="A13" s="4">
        <f t="shared" si="9"/>
        <v>9</v>
      </c>
      <c r="B13" s="9" t="s">
        <v>43</v>
      </c>
      <c r="C13" s="73">
        <v>770</v>
      </c>
      <c r="D13" s="74">
        <v>0.36220000000000002</v>
      </c>
      <c r="E13" s="75">
        <v>0</v>
      </c>
      <c r="F13" s="75">
        <v>43.145248680000002</v>
      </c>
      <c r="G13" s="75">
        <f t="shared" si="1"/>
        <v>43.145248680000002</v>
      </c>
      <c r="H13" s="75">
        <v>70.591666666666669</v>
      </c>
      <c r="I13" s="75">
        <v>65.990369999999857</v>
      </c>
      <c r="J13" s="75">
        <f t="shared" si="2"/>
        <v>-4.601296666666812</v>
      </c>
      <c r="K13" s="75">
        <v>0</v>
      </c>
      <c r="L13" s="75">
        <v>0</v>
      </c>
      <c r="M13" s="75">
        <f t="shared" si="3"/>
        <v>0</v>
      </c>
      <c r="N13" s="75"/>
      <c r="O13" s="75">
        <v>0</v>
      </c>
      <c r="P13" s="75">
        <f t="shared" si="4"/>
        <v>0</v>
      </c>
      <c r="Q13" s="75"/>
      <c r="R13" s="75">
        <v>0</v>
      </c>
      <c r="S13" s="75">
        <f t="shared" si="5"/>
        <v>0</v>
      </c>
      <c r="T13" s="75"/>
      <c r="U13" s="75">
        <v>0</v>
      </c>
      <c r="V13" s="75">
        <f t="shared" si="6"/>
        <v>0</v>
      </c>
      <c r="W13" s="75">
        <f t="shared" si="7"/>
        <v>70.591666666666669</v>
      </c>
      <c r="X13" s="75">
        <f t="shared" si="7"/>
        <v>65.990369999999857</v>
      </c>
      <c r="Y13" s="75">
        <f t="shared" si="8"/>
        <v>-4.601296666666812</v>
      </c>
      <c r="Z13" s="76">
        <f t="shared" si="0"/>
        <v>0</v>
      </c>
      <c r="AA13" s="76">
        <f t="shared" si="0"/>
        <v>1.5294933282095027</v>
      </c>
      <c r="AC13" s="8"/>
    </row>
    <row r="14" spans="1:29" ht="12.75" x14ac:dyDescent="0.25">
      <c r="A14" s="4">
        <f t="shared" si="9"/>
        <v>10</v>
      </c>
      <c r="B14" s="9" t="s">
        <v>44</v>
      </c>
      <c r="C14" s="73">
        <v>90</v>
      </c>
      <c r="D14" s="74">
        <v>0.36220000000000002</v>
      </c>
      <c r="E14" s="75">
        <v>0</v>
      </c>
      <c r="F14" s="75">
        <v>3.8145105107999999</v>
      </c>
      <c r="G14" s="75">
        <f t="shared" si="1"/>
        <v>3.8145105107999999</v>
      </c>
      <c r="H14" s="75">
        <v>8.3000000000000007</v>
      </c>
      <c r="I14" s="75">
        <v>7.7477099999999925</v>
      </c>
      <c r="J14" s="75">
        <f t="shared" si="2"/>
        <v>-0.55229000000000816</v>
      </c>
      <c r="K14" s="75">
        <v>0</v>
      </c>
      <c r="L14" s="75">
        <v>0</v>
      </c>
      <c r="M14" s="75">
        <f t="shared" si="3"/>
        <v>0</v>
      </c>
      <c r="N14" s="75"/>
      <c r="O14" s="75">
        <v>0</v>
      </c>
      <c r="P14" s="75">
        <f t="shared" si="4"/>
        <v>0</v>
      </c>
      <c r="Q14" s="75"/>
      <c r="R14" s="75">
        <v>0</v>
      </c>
      <c r="S14" s="75">
        <f t="shared" si="5"/>
        <v>0</v>
      </c>
      <c r="T14" s="75"/>
      <c r="U14" s="75">
        <v>0</v>
      </c>
      <c r="V14" s="75">
        <f t="shared" si="6"/>
        <v>0</v>
      </c>
      <c r="W14" s="75">
        <f t="shared" si="7"/>
        <v>8.3000000000000007</v>
      </c>
      <c r="X14" s="75">
        <f t="shared" si="7"/>
        <v>7.7477099999999925</v>
      </c>
      <c r="Y14" s="75">
        <f t="shared" si="8"/>
        <v>-0.55229000000000816</v>
      </c>
      <c r="Z14" s="76">
        <f t="shared" si="0"/>
        <v>0</v>
      </c>
      <c r="AA14" s="76">
        <f t="shared" si="0"/>
        <v>2.0311151268462755</v>
      </c>
      <c r="AC14" s="8"/>
    </row>
    <row r="15" spans="1:29" ht="12.75" x14ac:dyDescent="0.25">
      <c r="A15" s="4">
        <f t="shared" si="9"/>
        <v>11</v>
      </c>
      <c r="B15" s="9" t="s">
        <v>45</v>
      </c>
      <c r="C15" s="73">
        <v>50</v>
      </c>
      <c r="D15" s="74">
        <v>0.36220000000000002</v>
      </c>
      <c r="E15" s="75">
        <v>0</v>
      </c>
      <c r="F15" s="75">
        <v>-3.3196679999999999E-2</v>
      </c>
      <c r="G15" s="75">
        <f t="shared" si="1"/>
        <v>-3.3196679999999999E-2</v>
      </c>
      <c r="H15" s="75">
        <v>16.233333333333334</v>
      </c>
      <c r="I15" s="75">
        <v>15.718990867058821</v>
      </c>
      <c r="J15" s="75">
        <f t="shared" si="2"/>
        <v>-0.5143424662745133</v>
      </c>
      <c r="K15" s="75">
        <v>0</v>
      </c>
      <c r="L15" s="75">
        <v>0</v>
      </c>
      <c r="M15" s="75">
        <f t="shared" si="3"/>
        <v>0</v>
      </c>
      <c r="N15" s="75"/>
      <c r="O15" s="75">
        <v>0</v>
      </c>
      <c r="P15" s="75">
        <f t="shared" si="4"/>
        <v>0</v>
      </c>
      <c r="Q15" s="75"/>
      <c r="R15" s="75">
        <v>0</v>
      </c>
      <c r="S15" s="75">
        <f t="shared" si="5"/>
        <v>0</v>
      </c>
      <c r="T15" s="75"/>
      <c r="U15" s="75">
        <v>0</v>
      </c>
      <c r="V15" s="75">
        <f t="shared" si="6"/>
        <v>0</v>
      </c>
      <c r="W15" s="75">
        <f t="shared" si="7"/>
        <v>16.233333333333334</v>
      </c>
      <c r="X15" s="75">
        <f t="shared" si="7"/>
        <v>15.718990867058821</v>
      </c>
      <c r="Y15" s="75">
        <f t="shared" si="8"/>
        <v>-0.5143424662745133</v>
      </c>
      <c r="Z15" s="76">
        <f t="shared" si="0"/>
        <v>0</v>
      </c>
      <c r="AA15" s="76">
        <f t="shared" si="0"/>
        <v>-473.51093142623967</v>
      </c>
      <c r="AC15" s="8"/>
    </row>
    <row r="16" spans="1:29" ht="12.75" x14ac:dyDescent="0.25">
      <c r="A16" s="4">
        <f t="shared" si="9"/>
        <v>12</v>
      </c>
      <c r="B16" s="9" t="s">
        <v>46</v>
      </c>
      <c r="C16" s="100">
        <v>725</v>
      </c>
      <c r="D16" s="74">
        <v>0.36220000000000002</v>
      </c>
      <c r="E16" s="75">
        <v>12.99</v>
      </c>
      <c r="F16" s="75">
        <v>22.011926587199998</v>
      </c>
      <c r="G16" s="75">
        <f t="shared" si="1"/>
        <v>9.0219265871999976</v>
      </c>
      <c r="H16" s="75">
        <v>27.856408333333334</v>
      </c>
      <c r="I16" s="75">
        <v>26.017711448275829</v>
      </c>
      <c r="J16" s="75">
        <f t="shared" si="2"/>
        <v>-1.8386968850575052</v>
      </c>
      <c r="K16" s="75">
        <v>0</v>
      </c>
      <c r="L16" s="75">
        <v>0</v>
      </c>
      <c r="M16" s="75">
        <f t="shared" si="3"/>
        <v>0</v>
      </c>
      <c r="N16" s="75"/>
      <c r="O16" s="75">
        <v>0</v>
      </c>
      <c r="P16" s="75">
        <f t="shared" si="4"/>
        <v>0</v>
      </c>
      <c r="Q16" s="75"/>
      <c r="R16" s="75">
        <v>0</v>
      </c>
      <c r="S16" s="75">
        <f t="shared" si="5"/>
        <v>0</v>
      </c>
      <c r="T16" s="75"/>
      <c r="U16" s="75">
        <v>0</v>
      </c>
      <c r="V16" s="75">
        <f t="shared" si="6"/>
        <v>0</v>
      </c>
      <c r="W16" s="75">
        <f t="shared" si="7"/>
        <v>27.856408333333334</v>
      </c>
      <c r="X16" s="75">
        <f t="shared" si="7"/>
        <v>26.017711448275829</v>
      </c>
      <c r="Y16" s="75">
        <f t="shared" si="8"/>
        <v>-1.8386968850575052</v>
      </c>
      <c r="Z16" s="76">
        <f t="shared" si="0"/>
        <v>2.1444502181164999</v>
      </c>
      <c r="AA16" s="76">
        <f t="shared" si="0"/>
        <v>1.1819824741467748</v>
      </c>
      <c r="AC16" s="8"/>
    </row>
    <row r="17" spans="1:29" ht="12.75" x14ac:dyDescent="0.25">
      <c r="A17" s="4">
        <f t="shared" si="9"/>
        <v>13</v>
      </c>
      <c r="B17" s="9" t="s">
        <v>47</v>
      </c>
      <c r="C17" s="100"/>
      <c r="D17" s="74">
        <v>0.36220000000000002</v>
      </c>
      <c r="E17" s="75">
        <v>40.82</v>
      </c>
      <c r="F17" s="75">
        <v>42.590109654000003</v>
      </c>
      <c r="G17" s="75">
        <f t="shared" si="1"/>
        <v>1.7701096540000023</v>
      </c>
      <c r="H17" s="75">
        <v>53.398462500000001</v>
      </c>
      <c r="I17" s="75">
        <v>49.867280275861937</v>
      </c>
      <c r="J17" s="75">
        <f t="shared" si="2"/>
        <v>-3.5311822241380639</v>
      </c>
      <c r="K17" s="75">
        <v>0</v>
      </c>
      <c r="L17" s="75">
        <v>0</v>
      </c>
      <c r="M17" s="75">
        <f t="shared" si="3"/>
        <v>0</v>
      </c>
      <c r="N17" s="75"/>
      <c r="O17" s="75">
        <v>0</v>
      </c>
      <c r="P17" s="75">
        <f t="shared" si="4"/>
        <v>0</v>
      </c>
      <c r="Q17" s="75"/>
      <c r="R17" s="75">
        <v>0</v>
      </c>
      <c r="S17" s="75">
        <f t="shared" si="5"/>
        <v>0</v>
      </c>
      <c r="T17" s="75"/>
      <c r="U17" s="75">
        <v>0</v>
      </c>
      <c r="V17" s="75">
        <f t="shared" si="6"/>
        <v>0</v>
      </c>
      <c r="W17" s="75">
        <f t="shared" si="7"/>
        <v>53.398462500000001</v>
      </c>
      <c r="X17" s="75">
        <f t="shared" si="7"/>
        <v>49.867280275861937</v>
      </c>
      <c r="Y17" s="75">
        <f t="shared" si="8"/>
        <v>-3.5311822241380639</v>
      </c>
      <c r="Z17" s="76">
        <f t="shared" si="0"/>
        <v>1.3081445982361588</v>
      </c>
      <c r="AA17" s="76">
        <f t="shared" si="0"/>
        <v>1.1708652708570444</v>
      </c>
      <c r="AC17" s="8"/>
    </row>
    <row r="18" spans="1:29" ht="12.75" x14ac:dyDescent="0.25">
      <c r="A18" s="4">
        <f t="shared" si="9"/>
        <v>14</v>
      </c>
      <c r="B18" s="9" t="s">
        <v>48</v>
      </c>
      <c r="C18" s="100"/>
      <c r="D18" s="74">
        <v>0.36220000000000002</v>
      </c>
      <c r="E18" s="75">
        <v>3.62</v>
      </c>
      <c r="F18" s="75">
        <v>-6.11469756E-2</v>
      </c>
      <c r="G18" s="75">
        <f t="shared" si="1"/>
        <v>-3.6811469755999999</v>
      </c>
      <c r="H18" s="75">
        <v>2.9034624999999998</v>
      </c>
      <c r="I18" s="75">
        <v>3.2869679818661259</v>
      </c>
      <c r="J18" s="75">
        <f t="shared" si="2"/>
        <v>0.3835054818661261</v>
      </c>
      <c r="K18" s="75">
        <v>0</v>
      </c>
      <c r="L18" s="75">
        <v>0</v>
      </c>
      <c r="M18" s="75">
        <f t="shared" si="3"/>
        <v>0</v>
      </c>
      <c r="N18" s="75"/>
      <c r="O18" s="75">
        <v>0</v>
      </c>
      <c r="P18" s="75">
        <f t="shared" si="4"/>
        <v>0</v>
      </c>
      <c r="Q18" s="75"/>
      <c r="R18" s="75">
        <v>0</v>
      </c>
      <c r="S18" s="75">
        <f t="shared" si="5"/>
        <v>0</v>
      </c>
      <c r="T18" s="75"/>
      <c r="U18" s="75">
        <v>0</v>
      </c>
      <c r="V18" s="75">
        <f t="shared" si="6"/>
        <v>0</v>
      </c>
      <c r="W18" s="75">
        <f t="shared" si="7"/>
        <v>2.9034624999999998</v>
      </c>
      <c r="X18" s="75">
        <f t="shared" si="7"/>
        <v>3.2869679818661259</v>
      </c>
      <c r="Y18" s="75">
        <f t="shared" si="8"/>
        <v>0.3835054818661261</v>
      </c>
      <c r="Z18" s="76">
        <f t="shared" si="0"/>
        <v>0.80206146408839774</v>
      </c>
      <c r="AA18" s="76">
        <f t="shared" si="0"/>
        <v>-53.755201293490074</v>
      </c>
      <c r="AC18" s="8"/>
    </row>
    <row r="19" spans="1:29" ht="12.75" x14ac:dyDescent="0.25">
      <c r="A19" s="4">
        <f t="shared" si="9"/>
        <v>15</v>
      </c>
      <c r="B19" s="9" t="s">
        <v>49</v>
      </c>
      <c r="C19" s="73">
        <v>20</v>
      </c>
      <c r="D19" s="74">
        <v>0.36220000000000002</v>
      </c>
      <c r="E19" s="75">
        <v>0.09</v>
      </c>
      <c r="F19" s="75">
        <v>-1.1187971999999999E-2</v>
      </c>
      <c r="G19" s="75">
        <f t="shared" si="1"/>
        <v>-0.101187972</v>
      </c>
      <c r="H19" s="75">
        <v>4.5750000000000002</v>
      </c>
      <c r="I19" s="75">
        <v>6.1374984882352921</v>
      </c>
      <c r="J19" s="75">
        <f t="shared" si="2"/>
        <v>1.5624984882352919</v>
      </c>
      <c r="K19" s="75">
        <v>0</v>
      </c>
      <c r="L19" s="75">
        <v>0</v>
      </c>
      <c r="M19" s="75">
        <f t="shared" si="3"/>
        <v>0</v>
      </c>
      <c r="N19" s="75"/>
      <c r="O19" s="75">
        <v>0</v>
      </c>
      <c r="P19" s="75">
        <f t="shared" si="4"/>
        <v>0</v>
      </c>
      <c r="Q19" s="75"/>
      <c r="R19" s="75">
        <v>0</v>
      </c>
      <c r="S19" s="75">
        <f t="shared" si="5"/>
        <v>0</v>
      </c>
      <c r="T19" s="75"/>
      <c r="U19" s="75">
        <v>0</v>
      </c>
      <c r="V19" s="75">
        <f t="shared" si="6"/>
        <v>0</v>
      </c>
      <c r="W19" s="75">
        <f t="shared" si="7"/>
        <v>4.5750000000000002</v>
      </c>
      <c r="X19" s="75">
        <f t="shared" si="7"/>
        <v>6.1374984882352921</v>
      </c>
      <c r="Y19" s="75">
        <f t="shared" si="8"/>
        <v>1.5624984882352919</v>
      </c>
      <c r="Z19" s="76">
        <f t="shared" si="0"/>
        <v>50.833333333333336</v>
      </c>
      <c r="AA19" s="76">
        <f t="shared" si="0"/>
        <v>-548.58007226289919</v>
      </c>
      <c r="AC19" s="8"/>
    </row>
    <row r="20" spans="1:29" ht="12.75" x14ac:dyDescent="0.25">
      <c r="A20" s="4">
        <f t="shared" si="9"/>
        <v>16</v>
      </c>
      <c r="B20" s="9" t="s">
        <v>50</v>
      </c>
      <c r="C20" s="73">
        <v>1</v>
      </c>
      <c r="D20" s="74">
        <v>0.36220000000000002</v>
      </c>
      <c r="E20" s="75">
        <v>0.04</v>
      </c>
      <c r="F20" s="75">
        <v>0.16477624799999999</v>
      </c>
      <c r="G20" s="75">
        <f t="shared" si="1"/>
        <v>0.12477624799999998</v>
      </c>
      <c r="H20" s="75">
        <v>0.81666666666666665</v>
      </c>
      <c r="I20" s="75">
        <v>1.0035338611764706</v>
      </c>
      <c r="J20" s="75">
        <f t="shared" si="2"/>
        <v>0.18686719450980394</v>
      </c>
      <c r="K20" s="75">
        <v>0</v>
      </c>
      <c r="L20" s="75">
        <v>0</v>
      </c>
      <c r="M20" s="75">
        <f t="shared" si="3"/>
        <v>0</v>
      </c>
      <c r="N20" s="75"/>
      <c r="O20" s="75">
        <v>0</v>
      </c>
      <c r="P20" s="75">
        <f t="shared" si="4"/>
        <v>0</v>
      </c>
      <c r="Q20" s="75"/>
      <c r="R20" s="75">
        <v>0</v>
      </c>
      <c r="S20" s="75">
        <f t="shared" si="5"/>
        <v>0</v>
      </c>
      <c r="T20" s="75"/>
      <c r="U20" s="75">
        <v>0</v>
      </c>
      <c r="V20" s="75">
        <f t="shared" si="6"/>
        <v>0</v>
      </c>
      <c r="W20" s="75">
        <f t="shared" si="7"/>
        <v>0.81666666666666665</v>
      </c>
      <c r="X20" s="75">
        <f t="shared" si="7"/>
        <v>1.0035338611764706</v>
      </c>
      <c r="Y20" s="75">
        <f t="shared" si="8"/>
        <v>0.18686719450980394</v>
      </c>
      <c r="Z20" s="76">
        <f t="shared" si="0"/>
        <v>20.416666666666664</v>
      </c>
      <c r="AA20" s="76">
        <f t="shared" si="0"/>
        <v>6.0902822667528556</v>
      </c>
      <c r="AC20" s="8"/>
    </row>
    <row r="21" spans="1:29" ht="12.75" x14ac:dyDescent="0.25">
      <c r="A21" s="4">
        <f t="shared" si="9"/>
        <v>17</v>
      </c>
      <c r="B21" s="72" t="s">
        <v>51</v>
      </c>
      <c r="C21" s="100">
        <v>117.6</v>
      </c>
      <c r="D21" s="74">
        <v>0.36220000000000002</v>
      </c>
      <c r="E21" s="75">
        <v>10.199999999999999</v>
      </c>
      <c r="F21" s="75">
        <v>16.615065600000001</v>
      </c>
      <c r="G21" s="75">
        <f t="shared" si="1"/>
        <v>6.4150656000000019</v>
      </c>
      <c r="H21" s="75">
        <v>12.342687074829934</v>
      </c>
      <c r="I21" s="75">
        <v>11.515545554767348</v>
      </c>
      <c r="J21" s="75">
        <f t="shared" si="2"/>
        <v>-0.82714152006258601</v>
      </c>
      <c r="K21" s="75">
        <v>0</v>
      </c>
      <c r="L21" s="75">
        <v>0</v>
      </c>
      <c r="M21" s="75">
        <f t="shared" si="3"/>
        <v>0</v>
      </c>
      <c r="N21" s="75"/>
      <c r="O21" s="75">
        <v>0</v>
      </c>
      <c r="P21" s="75">
        <f t="shared" si="4"/>
        <v>0</v>
      </c>
      <c r="Q21" s="75"/>
      <c r="R21" s="75">
        <v>0</v>
      </c>
      <c r="S21" s="75">
        <f t="shared" si="5"/>
        <v>0</v>
      </c>
      <c r="T21" s="75"/>
      <c r="U21" s="75">
        <v>0</v>
      </c>
      <c r="V21" s="75">
        <f t="shared" si="6"/>
        <v>0</v>
      </c>
      <c r="W21" s="75">
        <f t="shared" si="7"/>
        <v>12.342687074829934</v>
      </c>
      <c r="X21" s="75">
        <f t="shared" si="7"/>
        <v>11.515545554767348</v>
      </c>
      <c r="Y21" s="75">
        <f t="shared" si="8"/>
        <v>-0.82714152006258601</v>
      </c>
      <c r="Z21" s="76">
        <f t="shared" si="0"/>
        <v>1.2100673602774445</v>
      </c>
      <c r="AA21" s="76">
        <f t="shared" si="0"/>
        <v>0.69307854883024644</v>
      </c>
      <c r="AC21" s="8"/>
    </row>
    <row r="22" spans="1:29" ht="25.5" x14ac:dyDescent="0.25">
      <c r="A22" s="4">
        <f t="shared" si="9"/>
        <v>18</v>
      </c>
      <c r="B22" s="72" t="s">
        <v>52</v>
      </c>
      <c r="C22" s="100"/>
      <c r="D22" s="74">
        <v>0.36220000000000002</v>
      </c>
      <c r="E22" s="75">
        <v>3.56</v>
      </c>
      <c r="F22" s="75">
        <v>0.72509111999999998</v>
      </c>
      <c r="G22" s="75">
        <f t="shared" si="1"/>
        <v>-2.83490888</v>
      </c>
      <c r="H22" s="75">
        <v>11.848979591836738</v>
      </c>
      <c r="I22" s="75">
        <v>11.054924081632651</v>
      </c>
      <c r="J22" s="75">
        <f t="shared" si="2"/>
        <v>-0.79405551020408716</v>
      </c>
      <c r="K22" s="75">
        <v>0</v>
      </c>
      <c r="L22" s="75">
        <v>0</v>
      </c>
      <c r="M22" s="75">
        <f t="shared" si="3"/>
        <v>0</v>
      </c>
      <c r="N22" s="75"/>
      <c r="O22" s="75">
        <v>0</v>
      </c>
      <c r="P22" s="75">
        <f t="shared" si="4"/>
        <v>0</v>
      </c>
      <c r="Q22" s="75"/>
      <c r="R22" s="75">
        <v>0</v>
      </c>
      <c r="S22" s="75">
        <f t="shared" si="5"/>
        <v>0</v>
      </c>
      <c r="T22" s="75"/>
      <c r="U22" s="75">
        <v>0</v>
      </c>
      <c r="V22" s="75">
        <f t="shared" si="6"/>
        <v>0</v>
      </c>
      <c r="W22" s="75">
        <f t="shared" si="7"/>
        <v>11.848979591836738</v>
      </c>
      <c r="X22" s="75">
        <f t="shared" si="7"/>
        <v>11.054924081632651</v>
      </c>
      <c r="Y22" s="75">
        <f t="shared" si="8"/>
        <v>-0.79405551020408716</v>
      </c>
      <c r="Z22" s="76">
        <f t="shared" si="0"/>
        <v>3.3283650538867242</v>
      </c>
      <c r="AA22" s="76">
        <f t="shared" si="0"/>
        <v>15.246254955698053</v>
      </c>
      <c r="AC22" s="8"/>
    </row>
    <row r="23" spans="1:29" ht="25.5" x14ac:dyDescent="0.25">
      <c r="A23" s="77">
        <f t="shared" si="9"/>
        <v>19</v>
      </c>
      <c r="B23" s="78" t="s">
        <v>53</v>
      </c>
      <c r="C23" s="79">
        <f>SUM(C13:C22)</f>
        <v>1773.6</v>
      </c>
      <c r="D23" s="80">
        <v>0.36220000000000002</v>
      </c>
      <c r="E23" s="81">
        <f>SUM(E13:E22)</f>
        <v>71.320000000000007</v>
      </c>
      <c r="F23" s="81">
        <f t="shared" ref="F23:Y23" si="11">SUM(F13:F22)</f>
        <v>128.9611967724</v>
      </c>
      <c r="G23" s="81">
        <f t="shared" si="11"/>
        <v>57.641196772400008</v>
      </c>
      <c r="H23" s="81">
        <f t="shared" si="11"/>
        <v>208.86666666666667</v>
      </c>
      <c r="I23" s="81">
        <f t="shared" si="11"/>
        <v>198.34053255887434</v>
      </c>
      <c r="J23" s="81">
        <f t="shared" si="11"/>
        <v>-10.526134107792355</v>
      </c>
      <c r="K23" s="81">
        <f t="shared" si="11"/>
        <v>0</v>
      </c>
      <c r="L23" s="81">
        <f t="shared" si="11"/>
        <v>0</v>
      </c>
      <c r="M23" s="81">
        <f t="shared" si="11"/>
        <v>0</v>
      </c>
      <c r="N23" s="81">
        <f t="shared" si="11"/>
        <v>0</v>
      </c>
      <c r="O23" s="81">
        <f t="shared" si="11"/>
        <v>0</v>
      </c>
      <c r="P23" s="81">
        <f t="shared" si="11"/>
        <v>0</v>
      </c>
      <c r="Q23" s="81">
        <f t="shared" si="11"/>
        <v>0</v>
      </c>
      <c r="R23" s="81">
        <f t="shared" si="11"/>
        <v>0</v>
      </c>
      <c r="S23" s="81">
        <f t="shared" si="11"/>
        <v>0</v>
      </c>
      <c r="T23" s="81">
        <f t="shared" si="11"/>
        <v>0</v>
      </c>
      <c r="U23" s="81">
        <f t="shared" si="11"/>
        <v>0</v>
      </c>
      <c r="V23" s="81">
        <f t="shared" si="11"/>
        <v>0</v>
      </c>
      <c r="W23" s="81">
        <f t="shared" si="11"/>
        <v>208.86666666666667</v>
      </c>
      <c r="X23" s="81">
        <f t="shared" si="11"/>
        <v>198.34053255887434</v>
      </c>
      <c r="Y23" s="81">
        <f t="shared" si="11"/>
        <v>-10.526134107792355</v>
      </c>
      <c r="Z23" s="82">
        <f t="shared" si="0"/>
        <v>2.9285847822022806</v>
      </c>
      <c r="AA23" s="82">
        <f t="shared" si="0"/>
        <v>1.5379861347667236</v>
      </c>
      <c r="AC23" s="8"/>
    </row>
    <row r="24" spans="1:29" ht="25.5" x14ac:dyDescent="0.25">
      <c r="A24" s="4">
        <f t="shared" si="9"/>
        <v>20</v>
      </c>
      <c r="B24" s="9" t="s">
        <v>54</v>
      </c>
      <c r="C24" s="73">
        <v>2100</v>
      </c>
      <c r="D24" s="74">
        <v>0.36220000000000002</v>
      </c>
      <c r="E24" s="75">
        <v>50.47</v>
      </c>
      <c r="F24" s="75">
        <v>40.634213263200003</v>
      </c>
      <c r="G24" s="75">
        <f t="shared" si="1"/>
        <v>-9.8357867367999958</v>
      </c>
      <c r="H24" s="75">
        <v>48.7</v>
      </c>
      <c r="I24" s="75">
        <v>258.78033439667996</v>
      </c>
      <c r="J24" s="75">
        <f t="shared" si="2"/>
        <v>210.08033439667997</v>
      </c>
      <c r="K24" s="75">
        <v>201.37530000000001</v>
      </c>
      <c r="L24" s="75">
        <v>143.07306471719997</v>
      </c>
      <c r="M24" s="75">
        <f t="shared" si="3"/>
        <v>-58.302235282800041</v>
      </c>
      <c r="N24" s="75"/>
      <c r="O24" s="75">
        <v>0</v>
      </c>
      <c r="P24" s="75">
        <f t="shared" si="4"/>
        <v>0</v>
      </c>
      <c r="Q24" s="75"/>
      <c r="R24" s="75">
        <v>0</v>
      </c>
      <c r="S24" s="75">
        <f t="shared" si="5"/>
        <v>0</v>
      </c>
      <c r="T24" s="75"/>
      <c r="U24" s="75">
        <v>0</v>
      </c>
      <c r="V24" s="75">
        <f t="shared" si="6"/>
        <v>0</v>
      </c>
      <c r="W24" s="75">
        <f t="shared" si="7"/>
        <v>250.07530000000003</v>
      </c>
      <c r="X24" s="75">
        <f t="shared" si="7"/>
        <v>401.85339911387996</v>
      </c>
      <c r="Y24" s="75">
        <f t="shared" si="8"/>
        <v>151.77809911387993</v>
      </c>
      <c r="Z24" s="76">
        <f t="shared" si="0"/>
        <v>4.9549296611848632</v>
      </c>
      <c r="AA24" s="76">
        <f t="shared" si="0"/>
        <v>9.8895331505732571</v>
      </c>
      <c r="AC24" s="8"/>
    </row>
    <row r="25" spans="1:29" ht="15" customHeight="1" x14ac:dyDescent="0.25">
      <c r="A25" s="4">
        <f t="shared" si="9"/>
        <v>21</v>
      </c>
      <c r="B25" s="72" t="s">
        <v>55</v>
      </c>
      <c r="C25" s="73">
        <v>1000</v>
      </c>
      <c r="D25" s="74">
        <v>0.36220000000000002</v>
      </c>
      <c r="E25" s="75">
        <v>108.49</v>
      </c>
      <c r="F25" s="75">
        <v>105.99564664799999</v>
      </c>
      <c r="G25" s="75">
        <f t="shared" si="1"/>
        <v>-2.4943533520000045</v>
      </c>
      <c r="H25" s="75">
        <v>96.74166666666666</v>
      </c>
      <c r="I25" s="75">
        <v>443.54472781859999</v>
      </c>
      <c r="J25" s="75">
        <f t="shared" si="2"/>
        <v>346.80306115193332</v>
      </c>
      <c r="K25" s="75">
        <v>394.90359999999998</v>
      </c>
      <c r="L25" s="75">
        <v>341.5179731508</v>
      </c>
      <c r="M25" s="75">
        <f t="shared" si="3"/>
        <v>-53.38562684919998</v>
      </c>
      <c r="N25" s="75"/>
      <c r="O25" s="75">
        <v>0</v>
      </c>
      <c r="P25" s="75">
        <f t="shared" si="4"/>
        <v>0</v>
      </c>
      <c r="Q25" s="75"/>
      <c r="R25" s="75">
        <v>0</v>
      </c>
      <c r="S25" s="75">
        <f t="shared" si="5"/>
        <v>0</v>
      </c>
      <c r="T25" s="75"/>
      <c r="U25" s="75">
        <v>-13.004711097041886</v>
      </c>
      <c r="V25" s="75">
        <f t="shared" si="6"/>
        <v>-13.004711097041886</v>
      </c>
      <c r="W25" s="75">
        <f t="shared" si="7"/>
        <v>491.64526666666666</v>
      </c>
      <c r="X25" s="75">
        <f t="shared" si="7"/>
        <v>772.05798987235812</v>
      </c>
      <c r="Y25" s="75">
        <f t="shared" si="8"/>
        <v>280.41272320569146</v>
      </c>
      <c r="Z25" s="76">
        <f t="shared" si="0"/>
        <v>4.5317104495037945</v>
      </c>
      <c r="AA25" s="76">
        <f t="shared" si="0"/>
        <v>7.2838650858584666</v>
      </c>
      <c r="AC25" s="8"/>
    </row>
    <row r="26" spans="1:29" ht="15" customHeight="1" x14ac:dyDescent="0.25">
      <c r="A26" s="4">
        <f t="shared" si="9"/>
        <v>22</v>
      </c>
      <c r="B26" s="72" t="s">
        <v>56</v>
      </c>
      <c r="C26" s="73">
        <v>1000</v>
      </c>
      <c r="D26" s="74">
        <v>0.36220000000000002</v>
      </c>
      <c r="E26" s="75">
        <v>50.81</v>
      </c>
      <c r="F26" s="75">
        <v>45.862076606399995</v>
      </c>
      <c r="G26" s="75">
        <f t="shared" si="1"/>
        <v>-4.9479233936000071</v>
      </c>
      <c r="H26" s="75">
        <v>63.708333333333336</v>
      </c>
      <c r="I26" s="75">
        <v>227.07749663387995</v>
      </c>
      <c r="J26" s="75">
        <f t="shared" si="2"/>
        <v>163.3691633005466</v>
      </c>
      <c r="K26" s="75">
        <v>184.94840000000002</v>
      </c>
      <c r="L26" s="75">
        <v>146.0707143768</v>
      </c>
      <c r="M26" s="75">
        <f t="shared" si="3"/>
        <v>-38.877685623200023</v>
      </c>
      <c r="N26" s="75"/>
      <c r="O26" s="75">
        <v>0</v>
      </c>
      <c r="P26" s="75">
        <f t="shared" si="4"/>
        <v>0</v>
      </c>
      <c r="Q26" s="75"/>
      <c r="R26" s="75">
        <v>0</v>
      </c>
      <c r="S26" s="75">
        <f t="shared" si="5"/>
        <v>0</v>
      </c>
      <c r="T26" s="75"/>
      <c r="U26" s="75">
        <v>0</v>
      </c>
      <c r="V26" s="75">
        <f t="shared" si="6"/>
        <v>0</v>
      </c>
      <c r="W26" s="75">
        <f t="shared" si="7"/>
        <v>248.65673333333336</v>
      </c>
      <c r="X26" s="75">
        <f t="shared" si="7"/>
        <v>373.14821101067992</v>
      </c>
      <c r="Y26" s="75">
        <f t="shared" si="8"/>
        <v>124.49147767734655</v>
      </c>
      <c r="Z26" s="76">
        <f t="shared" si="0"/>
        <v>4.8938542281703077</v>
      </c>
      <c r="AA26" s="76">
        <f t="shared" si="0"/>
        <v>8.1363130198645983</v>
      </c>
      <c r="AC26" s="8"/>
    </row>
    <row r="27" spans="1:29" ht="15" customHeight="1" x14ac:dyDescent="0.25">
      <c r="A27" s="4">
        <f t="shared" si="9"/>
        <v>23</v>
      </c>
      <c r="B27" s="72" t="s">
        <v>57</v>
      </c>
      <c r="C27" s="73">
        <v>2000</v>
      </c>
      <c r="D27" s="74">
        <v>0.36220000000000002</v>
      </c>
      <c r="E27" s="75">
        <v>42.82</v>
      </c>
      <c r="F27" s="75">
        <v>47.149282782</v>
      </c>
      <c r="G27" s="75">
        <f t="shared" si="1"/>
        <v>4.3292827819999999</v>
      </c>
      <c r="H27" s="75">
        <v>32.758333333333333</v>
      </c>
      <c r="I27" s="75">
        <v>266.16973105583997</v>
      </c>
      <c r="J27" s="75">
        <f t="shared" si="2"/>
        <v>233.41139772250665</v>
      </c>
      <c r="K27" s="75">
        <v>74.935000000000002</v>
      </c>
      <c r="L27" s="75">
        <v>62.380967461200001</v>
      </c>
      <c r="M27" s="75">
        <f t="shared" si="3"/>
        <v>-12.554032538800001</v>
      </c>
      <c r="N27" s="75"/>
      <c r="O27" s="75">
        <v>0</v>
      </c>
      <c r="P27" s="75">
        <f t="shared" si="4"/>
        <v>0</v>
      </c>
      <c r="Q27" s="75"/>
      <c r="R27" s="75">
        <v>0</v>
      </c>
      <c r="S27" s="75">
        <f t="shared" si="5"/>
        <v>0</v>
      </c>
      <c r="T27" s="75"/>
      <c r="U27" s="75">
        <v>0</v>
      </c>
      <c r="V27" s="75">
        <f t="shared" si="6"/>
        <v>0</v>
      </c>
      <c r="W27" s="75">
        <f t="shared" si="7"/>
        <v>107.69333333333333</v>
      </c>
      <c r="X27" s="75">
        <f t="shared" si="7"/>
        <v>328.55069851703996</v>
      </c>
      <c r="Y27" s="75">
        <f t="shared" si="8"/>
        <v>220.85736518370663</v>
      </c>
      <c r="Z27" s="76">
        <f t="shared" si="0"/>
        <v>2.5150241320255331</v>
      </c>
      <c r="AA27" s="76">
        <f t="shared" si="0"/>
        <v>6.9683074509559555</v>
      </c>
      <c r="AC27" s="8"/>
    </row>
    <row r="28" spans="1:29" ht="15" customHeight="1" x14ac:dyDescent="0.25">
      <c r="A28" s="4">
        <f t="shared" si="9"/>
        <v>24</v>
      </c>
      <c r="B28" s="72" t="s">
        <v>58</v>
      </c>
      <c r="C28" s="73">
        <v>500</v>
      </c>
      <c r="D28" s="74">
        <v>0.36220000000000002</v>
      </c>
      <c r="E28" s="75">
        <v>14</v>
      </c>
      <c r="F28" s="75">
        <v>14.303753481599999</v>
      </c>
      <c r="G28" s="75">
        <f t="shared" si="1"/>
        <v>0.30375348159999938</v>
      </c>
      <c r="H28" s="75">
        <v>13.566666666666666</v>
      </c>
      <c r="I28" s="75">
        <v>68.373335800799993</v>
      </c>
      <c r="J28" s="75">
        <f t="shared" si="2"/>
        <v>54.80666913413333</v>
      </c>
      <c r="K28" s="75">
        <v>55.86</v>
      </c>
      <c r="L28" s="75">
        <v>49.233519428399994</v>
      </c>
      <c r="M28" s="75">
        <f t="shared" si="3"/>
        <v>-6.6264805716000055</v>
      </c>
      <c r="N28" s="75"/>
      <c r="O28" s="75">
        <v>0</v>
      </c>
      <c r="P28" s="75">
        <f t="shared" si="4"/>
        <v>0</v>
      </c>
      <c r="Q28" s="75"/>
      <c r="R28" s="75">
        <v>0</v>
      </c>
      <c r="S28" s="75">
        <f t="shared" si="5"/>
        <v>0</v>
      </c>
      <c r="T28" s="75"/>
      <c r="U28" s="75">
        <v>0</v>
      </c>
      <c r="V28" s="75">
        <f t="shared" si="6"/>
        <v>0</v>
      </c>
      <c r="W28" s="75">
        <f t="shared" si="7"/>
        <v>69.426666666666662</v>
      </c>
      <c r="X28" s="75">
        <f t="shared" si="7"/>
        <v>117.60685522919999</v>
      </c>
      <c r="Y28" s="75">
        <f t="shared" si="8"/>
        <v>48.180188562533331</v>
      </c>
      <c r="Z28" s="76">
        <f t="shared" si="0"/>
        <v>4.9590476190476185</v>
      </c>
      <c r="AA28" s="76">
        <f t="shared" si="0"/>
        <v>8.2220974641716662</v>
      </c>
      <c r="AC28" s="8"/>
    </row>
    <row r="29" spans="1:29" ht="15" customHeight="1" x14ac:dyDescent="0.25">
      <c r="A29" s="4">
        <f t="shared" si="9"/>
        <v>25</v>
      </c>
      <c r="B29" s="72" t="s">
        <v>59</v>
      </c>
      <c r="C29" s="73">
        <v>2400</v>
      </c>
      <c r="D29" s="74">
        <v>0.36220000000000002</v>
      </c>
      <c r="E29" s="75">
        <v>0</v>
      </c>
      <c r="F29" s="75">
        <v>13.572076111199999</v>
      </c>
      <c r="G29" s="75">
        <f t="shared" si="1"/>
        <v>13.572076111199999</v>
      </c>
      <c r="H29" s="75">
        <v>0</v>
      </c>
      <c r="I29" s="75">
        <v>60.620557337999998</v>
      </c>
      <c r="J29" s="75">
        <f t="shared" si="2"/>
        <v>60.620557337999998</v>
      </c>
      <c r="K29" s="75">
        <v>0</v>
      </c>
      <c r="L29" s="75">
        <v>53.921066990399993</v>
      </c>
      <c r="M29" s="75">
        <f t="shared" si="3"/>
        <v>53.921066990399993</v>
      </c>
      <c r="N29" s="75"/>
      <c r="O29" s="75">
        <v>0</v>
      </c>
      <c r="P29" s="75">
        <f t="shared" si="4"/>
        <v>0</v>
      </c>
      <c r="Q29" s="75"/>
      <c r="R29" s="75">
        <v>0</v>
      </c>
      <c r="S29" s="75">
        <f t="shared" si="5"/>
        <v>0</v>
      </c>
      <c r="T29" s="75"/>
      <c r="U29" s="75">
        <v>0</v>
      </c>
      <c r="V29" s="75">
        <f t="shared" si="6"/>
        <v>0</v>
      </c>
      <c r="W29" s="75">
        <f t="shared" si="7"/>
        <v>0</v>
      </c>
      <c r="X29" s="75">
        <f t="shared" si="7"/>
        <v>114.54162432839999</v>
      </c>
      <c r="Y29" s="75">
        <f t="shared" si="8"/>
        <v>114.54162432839999</v>
      </c>
      <c r="Z29" s="76">
        <f t="shared" si="0"/>
        <v>0</v>
      </c>
      <c r="AA29" s="76">
        <f t="shared" si="0"/>
        <v>8.4395064830116535</v>
      </c>
      <c r="AC29" s="8"/>
    </row>
    <row r="30" spans="1:29" ht="15" customHeight="1" x14ac:dyDescent="0.25">
      <c r="A30" s="4">
        <v>26</v>
      </c>
      <c r="B30" s="72" t="s">
        <v>60</v>
      </c>
      <c r="C30" s="73"/>
      <c r="D30" s="74">
        <v>0.36220000000000002</v>
      </c>
      <c r="E30" s="75">
        <v>0</v>
      </c>
      <c r="F30" s="75">
        <v>5.0696464391999996</v>
      </c>
      <c r="G30" s="75">
        <f>F30-E30</f>
        <v>5.0696464391999996</v>
      </c>
      <c r="H30" s="75">
        <v>0</v>
      </c>
      <c r="I30" s="75">
        <v>10.2784535064</v>
      </c>
      <c r="J30" s="75">
        <f>I30-H30</f>
        <v>10.2784535064</v>
      </c>
      <c r="K30" s="75">
        <v>0</v>
      </c>
      <c r="L30" s="75">
        <v>15.426606275999999</v>
      </c>
      <c r="M30" s="75">
        <f>L30-K30</f>
        <v>15.426606275999999</v>
      </c>
      <c r="N30" s="75"/>
      <c r="O30" s="75">
        <v>0</v>
      </c>
      <c r="P30" s="75">
        <f>O30-N30</f>
        <v>0</v>
      </c>
      <c r="Q30" s="75"/>
      <c r="R30" s="75">
        <v>0</v>
      </c>
      <c r="S30" s="75">
        <f>R30-Q30</f>
        <v>0</v>
      </c>
      <c r="T30" s="75"/>
      <c r="U30" s="75">
        <v>0</v>
      </c>
      <c r="V30" s="75">
        <f>U30-T30</f>
        <v>0</v>
      </c>
      <c r="W30" s="75">
        <f>T30+Q30+N30+K30+H30</f>
        <v>0</v>
      </c>
      <c r="X30" s="75">
        <f>U30+R30+O30+L30+I30</f>
        <v>25.705059782399999</v>
      </c>
      <c r="Y30" s="75">
        <f>X30-W30</f>
        <v>25.705059782399999</v>
      </c>
      <c r="Z30" s="76">
        <f t="shared" si="0"/>
        <v>0</v>
      </c>
      <c r="AA30" s="76">
        <f t="shared" si="0"/>
        <v>5.0703851029217555</v>
      </c>
      <c r="AC30" s="8"/>
    </row>
    <row r="31" spans="1:29" ht="15" customHeight="1" x14ac:dyDescent="0.25">
      <c r="A31" s="4">
        <v>27</v>
      </c>
      <c r="B31" s="72" t="s">
        <v>61</v>
      </c>
      <c r="C31" s="73">
        <v>1500</v>
      </c>
      <c r="D31" s="74">
        <v>0.36220000000000002</v>
      </c>
      <c r="E31" s="75">
        <v>0</v>
      </c>
      <c r="F31" s="75">
        <v>19.017583505999998</v>
      </c>
      <c r="G31" s="75">
        <f t="shared" si="1"/>
        <v>19.017583505999998</v>
      </c>
      <c r="H31" s="75">
        <v>0</v>
      </c>
      <c r="I31" s="75">
        <v>48.434790218399996</v>
      </c>
      <c r="J31" s="75">
        <f t="shared" si="2"/>
        <v>48.434790218399996</v>
      </c>
      <c r="K31" s="75">
        <v>0</v>
      </c>
      <c r="L31" s="75">
        <v>54.646076300399997</v>
      </c>
      <c r="M31" s="75">
        <f t="shared" si="3"/>
        <v>54.646076300399997</v>
      </c>
      <c r="N31" s="75"/>
      <c r="O31" s="75">
        <v>0</v>
      </c>
      <c r="P31" s="75">
        <f t="shared" si="4"/>
        <v>0</v>
      </c>
      <c r="Q31" s="75"/>
      <c r="R31" s="75">
        <v>0</v>
      </c>
      <c r="S31" s="75">
        <f t="shared" si="5"/>
        <v>0</v>
      </c>
      <c r="T31" s="75"/>
      <c r="U31" s="75">
        <v>-1.0885947659999999</v>
      </c>
      <c r="V31" s="75">
        <f t="shared" si="6"/>
        <v>-1.0885947659999999</v>
      </c>
      <c r="W31" s="75">
        <f t="shared" si="7"/>
        <v>0</v>
      </c>
      <c r="X31" s="75">
        <f t="shared" si="7"/>
        <v>101.99227175279999</v>
      </c>
      <c r="Y31" s="75">
        <f t="shared" si="8"/>
        <v>101.99227175279999</v>
      </c>
      <c r="Z31" s="76">
        <f t="shared" si="0"/>
        <v>0</v>
      </c>
      <c r="AA31" s="76">
        <f t="shared" si="0"/>
        <v>5.3630510795770503</v>
      </c>
      <c r="AC31" s="8"/>
    </row>
    <row r="32" spans="1:29" ht="15" customHeight="1" x14ac:dyDescent="0.25">
      <c r="A32" s="4">
        <f t="shared" si="9"/>
        <v>28</v>
      </c>
      <c r="B32" s="72" t="s">
        <v>62</v>
      </c>
      <c r="C32" s="73">
        <v>630</v>
      </c>
      <c r="D32" s="74">
        <v>0.36220000000000002</v>
      </c>
      <c r="E32" s="75">
        <v>9.7799999999999994</v>
      </c>
      <c r="F32" s="75">
        <v>5.8186180800000002</v>
      </c>
      <c r="G32" s="75">
        <f t="shared" si="1"/>
        <v>-3.9613819199999991</v>
      </c>
      <c r="H32" s="75">
        <v>8.5416666666666661</v>
      </c>
      <c r="I32" s="75">
        <v>8.4238648019999989</v>
      </c>
      <c r="J32" s="75">
        <f t="shared" si="2"/>
        <v>-0.1178018646666672</v>
      </c>
      <c r="K32" s="75">
        <v>31.687200000000001</v>
      </c>
      <c r="L32" s="75">
        <v>20.565561056399996</v>
      </c>
      <c r="M32" s="75">
        <f t="shared" si="3"/>
        <v>-11.121638943600004</v>
      </c>
      <c r="N32" s="75"/>
      <c r="O32" s="75">
        <v>0</v>
      </c>
      <c r="P32" s="75">
        <f t="shared" si="4"/>
        <v>0</v>
      </c>
      <c r="Q32" s="75"/>
      <c r="R32" s="75">
        <v>0</v>
      </c>
      <c r="S32" s="75">
        <f t="shared" si="5"/>
        <v>0</v>
      </c>
      <c r="T32" s="75"/>
      <c r="U32" s="75">
        <v>-0.79207642079999996</v>
      </c>
      <c r="V32" s="75">
        <f t="shared" si="6"/>
        <v>-0.79207642079999996</v>
      </c>
      <c r="W32" s="75">
        <f t="shared" si="7"/>
        <v>40.228866666666669</v>
      </c>
      <c r="X32" s="75">
        <f t="shared" si="7"/>
        <v>28.197349437599996</v>
      </c>
      <c r="Y32" s="75">
        <f t="shared" si="8"/>
        <v>-12.031517229066672</v>
      </c>
      <c r="Z32" s="76">
        <f t="shared" si="0"/>
        <v>4.1133810497614185</v>
      </c>
      <c r="AA32" s="76">
        <f t="shared" si="0"/>
        <v>4.8460560651885913</v>
      </c>
      <c r="AC32" s="8"/>
    </row>
    <row r="33" spans="1:29" ht="15" customHeight="1" x14ac:dyDescent="0.25">
      <c r="A33" s="4">
        <f t="shared" si="9"/>
        <v>29</v>
      </c>
      <c r="B33" s="72" t="s">
        <v>63</v>
      </c>
      <c r="C33" s="73">
        <v>840</v>
      </c>
      <c r="D33" s="74">
        <v>0.36220000000000002</v>
      </c>
      <c r="E33" s="75">
        <v>17.96</v>
      </c>
      <c r="F33" s="75">
        <v>10.192529008799999</v>
      </c>
      <c r="G33" s="75">
        <f t="shared" si="1"/>
        <v>-7.7674709912000015</v>
      </c>
      <c r="H33" s="75">
        <v>16.224999999999998</v>
      </c>
      <c r="I33" s="75">
        <v>16.0188746796</v>
      </c>
      <c r="J33" s="75">
        <f t="shared" si="2"/>
        <v>-0.2061253203999982</v>
      </c>
      <c r="K33" s="75">
        <v>58.190400000000004</v>
      </c>
      <c r="L33" s="75">
        <v>36.023946335999995</v>
      </c>
      <c r="M33" s="75">
        <f t="shared" si="3"/>
        <v>-22.166453664000009</v>
      </c>
      <c r="N33" s="75"/>
      <c r="O33" s="75">
        <v>0</v>
      </c>
      <c r="P33" s="75">
        <f t="shared" si="4"/>
        <v>0</v>
      </c>
      <c r="Q33" s="75"/>
      <c r="R33" s="75">
        <v>0</v>
      </c>
      <c r="S33" s="75">
        <f t="shared" si="5"/>
        <v>0</v>
      </c>
      <c r="T33" s="75"/>
      <c r="U33" s="75">
        <v>0</v>
      </c>
      <c r="V33" s="75">
        <f t="shared" si="6"/>
        <v>0</v>
      </c>
      <c r="W33" s="75">
        <f t="shared" si="7"/>
        <v>74.415400000000005</v>
      </c>
      <c r="X33" s="75">
        <f t="shared" si="7"/>
        <v>52.042821015599998</v>
      </c>
      <c r="Y33" s="75">
        <f t="shared" si="8"/>
        <v>-22.372578984400008</v>
      </c>
      <c r="Z33" s="76">
        <f t="shared" si="0"/>
        <v>4.1433964365256122</v>
      </c>
      <c r="AA33" s="76">
        <f t="shared" si="0"/>
        <v>5.1059772280920077</v>
      </c>
      <c r="AC33" s="8"/>
    </row>
    <row r="34" spans="1:29" ht="15" customHeight="1" x14ac:dyDescent="0.25">
      <c r="A34" s="4">
        <f t="shared" si="9"/>
        <v>30</v>
      </c>
      <c r="B34" s="72" t="s">
        <v>64</v>
      </c>
      <c r="C34" s="73">
        <v>440</v>
      </c>
      <c r="D34" s="74">
        <v>0.36220000000000002</v>
      </c>
      <c r="E34" s="75">
        <v>2.48</v>
      </c>
      <c r="F34" s="75">
        <v>2.0318662476</v>
      </c>
      <c r="G34" s="75">
        <f t="shared" si="1"/>
        <v>-0.44813375239999997</v>
      </c>
      <c r="H34" s="75">
        <v>0</v>
      </c>
      <c r="I34" s="75">
        <v>0</v>
      </c>
      <c r="J34" s="75">
        <f t="shared" si="2"/>
        <v>0</v>
      </c>
      <c r="K34" s="75">
        <v>6.3487999999999998</v>
      </c>
      <c r="L34" s="75">
        <v>6.8362704864000001</v>
      </c>
      <c r="M34" s="75">
        <f t="shared" si="3"/>
        <v>0.48747048640000035</v>
      </c>
      <c r="N34" s="75"/>
      <c r="O34" s="75">
        <v>0</v>
      </c>
      <c r="P34" s="75">
        <f t="shared" si="4"/>
        <v>0</v>
      </c>
      <c r="Q34" s="75"/>
      <c r="R34" s="75">
        <v>0</v>
      </c>
      <c r="S34" s="75">
        <f t="shared" si="5"/>
        <v>0</v>
      </c>
      <c r="T34" s="75"/>
      <c r="U34" s="75">
        <v>0</v>
      </c>
      <c r="V34" s="75">
        <f t="shared" si="6"/>
        <v>0</v>
      </c>
      <c r="W34" s="75">
        <f t="shared" si="7"/>
        <v>6.3487999999999998</v>
      </c>
      <c r="X34" s="75">
        <f t="shared" si="7"/>
        <v>6.8362704864000001</v>
      </c>
      <c r="Y34" s="75">
        <f t="shared" si="8"/>
        <v>0.48747048640000035</v>
      </c>
      <c r="Z34" s="76">
        <f t="shared" si="0"/>
        <v>2.56</v>
      </c>
      <c r="AA34" s="76">
        <f t="shared" si="0"/>
        <v>3.3645278051519716</v>
      </c>
      <c r="AC34" s="8"/>
    </row>
    <row r="35" spans="1:29" ht="15" customHeight="1" x14ac:dyDescent="0.25">
      <c r="A35" s="4">
        <f t="shared" si="9"/>
        <v>31</v>
      </c>
      <c r="B35" s="72" t="s">
        <v>65</v>
      </c>
      <c r="C35" s="73">
        <v>880</v>
      </c>
      <c r="D35" s="74">
        <v>0.36220000000000002</v>
      </c>
      <c r="E35" s="75">
        <v>18.02</v>
      </c>
      <c r="F35" s="75">
        <v>24.752625580799997</v>
      </c>
      <c r="G35" s="75">
        <f t="shared" si="1"/>
        <v>6.7326255807999971</v>
      </c>
      <c r="H35" s="75">
        <v>0</v>
      </c>
      <c r="I35" s="75">
        <v>0</v>
      </c>
      <c r="J35" s="75">
        <f t="shared" si="2"/>
        <v>0</v>
      </c>
      <c r="K35" s="75">
        <v>63.610599999999998</v>
      </c>
      <c r="L35" s="75">
        <v>86.247462391199988</v>
      </c>
      <c r="M35" s="75">
        <f t="shared" si="3"/>
        <v>22.63686239119999</v>
      </c>
      <c r="N35" s="75"/>
      <c r="O35" s="75">
        <v>0</v>
      </c>
      <c r="P35" s="75">
        <f t="shared" si="4"/>
        <v>0</v>
      </c>
      <c r="Q35" s="75"/>
      <c r="R35" s="75">
        <v>0</v>
      </c>
      <c r="S35" s="75">
        <f t="shared" si="5"/>
        <v>0</v>
      </c>
      <c r="T35" s="75"/>
      <c r="U35" s="75">
        <v>0</v>
      </c>
      <c r="V35" s="75">
        <f t="shared" si="6"/>
        <v>0</v>
      </c>
      <c r="W35" s="75">
        <f t="shared" si="7"/>
        <v>63.610599999999998</v>
      </c>
      <c r="X35" s="75">
        <f t="shared" si="7"/>
        <v>86.247462391199988</v>
      </c>
      <c r="Y35" s="75">
        <f t="shared" si="8"/>
        <v>22.63686239119999</v>
      </c>
      <c r="Z35" s="76">
        <f t="shared" si="0"/>
        <v>3.53</v>
      </c>
      <c r="AA35" s="76">
        <f t="shared" si="0"/>
        <v>3.4843763183692329</v>
      </c>
      <c r="AC35" s="8"/>
    </row>
    <row r="36" spans="1:29" ht="15" customHeight="1" x14ac:dyDescent="0.25">
      <c r="A36" s="4">
        <f t="shared" si="9"/>
        <v>32</v>
      </c>
      <c r="B36" s="72" t="s">
        <v>66</v>
      </c>
      <c r="C36" s="73">
        <v>1000</v>
      </c>
      <c r="D36" s="74">
        <v>0.36220000000000002</v>
      </c>
      <c r="E36" s="75">
        <v>0</v>
      </c>
      <c r="F36" s="75">
        <v>17.175999682799997</v>
      </c>
      <c r="G36" s="75">
        <f t="shared" si="1"/>
        <v>17.175999682799997</v>
      </c>
      <c r="H36" s="75">
        <v>0</v>
      </c>
      <c r="I36" s="75">
        <v>114.81832998233998</v>
      </c>
      <c r="J36" s="75">
        <f t="shared" si="2"/>
        <v>114.81832998233998</v>
      </c>
      <c r="K36" s="75">
        <v>0</v>
      </c>
      <c r="L36" s="75">
        <v>79.525734994800004</v>
      </c>
      <c r="M36" s="75">
        <f t="shared" si="3"/>
        <v>79.525734994800004</v>
      </c>
      <c r="N36" s="75"/>
      <c r="O36" s="75">
        <v>0</v>
      </c>
      <c r="P36" s="75">
        <f t="shared" si="4"/>
        <v>0</v>
      </c>
      <c r="Q36" s="75"/>
      <c r="R36" s="75">
        <v>0</v>
      </c>
      <c r="S36" s="75">
        <f t="shared" si="5"/>
        <v>0</v>
      </c>
      <c r="T36" s="75"/>
      <c r="U36" s="75">
        <v>-11.299104885599998</v>
      </c>
      <c r="V36" s="75">
        <f t="shared" si="6"/>
        <v>-11.299104885599998</v>
      </c>
      <c r="W36" s="75">
        <f t="shared" si="7"/>
        <v>0</v>
      </c>
      <c r="X36" s="75">
        <f t="shared" si="7"/>
        <v>183.04496009153996</v>
      </c>
      <c r="Y36" s="75">
        <f t="shared" si="8"/>
        <v>183.04496009153996</v>
      </c>
      <c r="Z36" s="76">
        <f t="shared" si="0"/>
        <v>0</v>
      </c>
      <c r="AA36" s="76">
        <f t="shared" si="0"/>
        <v>10.657019298553012</v>
      </c>
      <c r="AC36" s="8"/>
    </row>
    <row r="37" spans="1:29" ht="15" customHeight="1" x14ac:dyDescent="0.25">
      <c r="A37" s="4">
        <f t="shared" si="9"/>
        <v>33</v>
      </c>
      <c r="B37" s="72" t="s">
        <v>67</v>
      </c>
      <c r="C37" s="73">
        <v>1000</v>
      </c>
      <c r="D37" s="74">
        <v>0.36220000000000002</v>
      </c>
      <c r="E37" s="75">
        <v>0</v>
      </c>
      <c r="F37" s="75">
        <v>6.1046272944000002</v>
      </c>
      <c r="G37" s="75">
        <f t="shared" si="1"/>
        <v>6.1046272944000002</v>
      </c>
      <c r="H37" s="75">
        <v>0</v>
      </c>
      <c r="I37" s="75">
        <v>14.571287507054468</v>
      </c>
      <c r="J37" s="75">
        <f t="shared" si="2"/>
        <v>14.571287507054468</v>
      </c>
      <c r="K37" s="75">
        <v>0</v>
      </c>
      <c r="L37" s="75">
        <v>19.21542372</v>
      </c>
      <c r="M37" s="75">
        <f t="shared" si="3"/>
        <v>19.21542372</v>
      </c>
      <c r="N37" s="75"/>
      <c r="O37" s="75">
        <v>0</v>
      </c>
      <c r="P37" s="75">
        <f t="shared" si="4"/>
        <v>0</v>
      </c>
      <c r="Q37" s="75"/>
      <c r="R37" s="75">
        <v>0</v>
      </c>
      <c r="S37" s="75">
        <f t="shared" si="5"/>
        <v>0</v>
      </c>
      <c r="T37" s="75"/>
      <c r="U37" s="75">
        <v>-0.14822226720000001</v>
      </c>
      <c r="V37" s="75">
        <f t="shared" si="6"/>
        <v>-0.14822226720000001</v>
      </c>
      <c r="W37" s="75">
        <f t="shared" si="7"/>
        <v>0</v>
      </c>
      <c r="X37" s="75">
        <f t="shared" si="7"/>
        <v>33.63848895985447</v>
      </c>
      <c r="Y37" s="75">
        <f t="shared" si="8"/>
        <v>33.63848895985447</v>
      </c>
      <c r="Z37" s="76">
        <f t="shared" si="0"/>
        <v>0</v>
      </c>
      <c r="AA37" s="76">
        <f t="shared" si="0"/>
        <v>5.5103264028440027</v>
      </c>
      <c r="AC37" s="8"/>
    </row>
    <row r="38" spans="1:29" ht="15" customHeight="1" x14ac:dyDescent="0.25">
      <c r="A38" s="4">
        <f t="shared" si="9"/>
        <v>34</v>
      </c>
      <c r="B38" s="72" t="s">
        <v>68</v>
      </c>
      <c r="C38" s="83">
        <v>1000</v>
      </c>
      <c r="D38" s="74">
        <v>0.36220000000000002</v>
      </c>
      <c r="E38" s="75">
        <v>0</v>
      </c>
      <c r="F38" s="75">
        <v>0</v>
      </c>
      <c r="G38" s="75">
        <f t="shared" si="1"/>
        <v>0</v>
      </c>
      <c r="H38" s="75">
        <v>0</v>
      </c>
      <c r="I38" s="75">
        <v>0</v>
      </c>
      <c r="J38" s="75">
        <f t="shared" si="2"/>
        <v>0</v>
      </c>
      <c r="K38" s="75">
        <v>0</v>
      </c>
      <c r="L38" s="75">
        <v>0</v>
      </c>
      <c r="M38" s="75">
        <f t="shared" si="3"/>
        <v>0</v>
      </c>
      <c r="N38" s="75"/>
      <c r="O38" s="75">
        <v>0</v>
      </c>
      <c r="P38" s="75">
        <f t="shared" si="4"/>
        <v>0</v>
      </c>
      <c r="Q38" s="75"/>
      <c r="R38" s="75">
        <v>0</v>
      </c>
      <c r="S38" s="75">
        <f t="shared" si="5"/>
        <v>0</v>
      </c>
      <c r="T38" s="75"/>
      <c r="U38" s="75">
        <v>0</v>
      </c>
      <c r="V38" s="75">
        <f t="shared" si="6"/>
        <v>0</v>
      </c>
      <c r="W38" s="75">
        <f t="shared" si="7"/>
        <v>0</v>
      </c>
      <c r="X38" s="75">
        <f t="shared" si="7"/>
        <v>0</v>
      </c>
      <c r="Y38" s="75">
        <f t="shared" si="8"/>
        <v>0</v>
      </c>
      <c r="Z38" s="76">
        <f t="shared" si="0"/>
        <v>0</v>
      </c>
      <c r="AA38" s="76">
        <f t="shared" si="0"/>
        <v>0</v>
      </c>
      <c r="AC38" s="8"/>
    </row>
    <row r="39" spans="1:29" ht="15" customHeight="1" x14ac:dyDescent="0.25">
      <c r="A39" s="4">
        <f t="shared" si="9"/>
        <v>35</v>
      </c>
      <c r="B39" s="72" t="s">
        <v>69</v>
      </c>
      <c r="C39" s="83">
        <v>630</v>
      </c>
      <c r="D39" s="74">
        <v>0.36220000000000002</v>
      </c>
      <c r="E39" s="75">
        <v>0</v>
      </c>
      <c r="F39" s="75">
        <v>1.2767781276000001</v>
      </c>
      <c r="G39" s="75">
        <f t="shared" si="1"/>
        <v>1.2767781276000001</v>
      </c>
      <c r="H39" s="75">
        <v>0</v>
      </c>
      <c r="I39" s="75">
        <v>1.6284022344</v>
      </c>
      <c r="J39" s="75">
        <f t="shared" si="2"/>
        <v>1.6284022344</v>
      </c>
      <c r="K39" s="75">
        <v>0</v>
      </c>
      <c r="L39" s="75">
        <v>4.2697137131999998</v>
      </c>
      <c r="M39" s="75">
        <f t="shared" si="3"/>
        <v>4.2697137131999998</v>
      </c>
      <c r="N39" s="75"/>
      <c r="O39" s="75">
        <v>0</v>
      </c>
      <c r="P39" s="75">
        <f t="shared" si="4"/>
        <v>0</v>
      </c>
      <c r="Q39" s="75"/>
      <c r="R39" s="75">
        <v>0</v>
      </c>
      <c r="S39" s="75">
        <f t="shared" si="5"/>
        <v>0</v>
      </c>
      <c r="T39" s="75"/>
      <c r="U39" s="75">
        <v>-2.9424329999999999E-2</v>
      </c>
      <c r="V39" s="75">
        <f t="shared" si="6"/>
        <v>-2.9424329999999999E-2</v>
      </c>
      <c r="W39" s="75">
        <f t="shared" si="7"/>
        <v>0</v>
      </c>
      <c r="X39" s="75">
        <f t="shared" si="7"/>
        <v>5.8686916175999997</v>
      </c>
      <c r="Y39" s="75">
        <f t="shared" si="8"/>
        <v>5.8686916175999997</v>
      </c>
      <c r="Z39" s="76">
        <f t="shared" si="0"/>
        <v>0</v>
      </c>
      <c r="AA39" s="76">
        <f t="shared" si="0"/>
        <v>4.5964850828323351</v>
      </c>
      <c r="AC39" s="8"/>
    </row>
    <row r="40" spans="1:29" ht="15" customHeight="1" x14ac:dyDescent="0.25">
      <c r="A40" s="4">
        <f t="shared" si="9"/>
        <v>36</v>
      </c>
      <c r="B40" s="72" t="s">
        <v>70</v>
      </c>
      <c r="C40" s="83">
        <v>840</v>
      </c>
      <c r="D40" s="74">
        <v>0.36220000000000002</v>
      </c>
      <c r="E40" s="75">
        <v>0</v>
      </c>
      <c r="F40" s="75">
        <v>0.90891637199999997</v>
      </c>
      <c r="G40" s="75">
        <f t="shared" si="1"/>
        <v>0.90891637199999997</v>
      </c>
      <c r="H40" s="75">
        <v>0</v>
      </c>
      <c r="I40" s="75">
        <v>3.3618652343999997</v>
      </c>
      <c r="J40" s="75">
        <f t="shared" si="2"/>
        <v>3.3618652343999997</v>
      </c>
      <c r="K40" s="75">
        <v>0</v>
      </c>
      <c r="L40" s="75">
        <v>3.1758849252000001</v>
      </c>
      <c r="M40" s="75">
        <f t="shared" si="3"/>
        <v>3.1758849252000001</v>
      </c>
      <c r="N40" s="75"/>
      <c r="O40" s="75">
        <v>0</v>
      </c>
      <c r="P40" s="75">
        <f t="shared" si="4"/>
        <v>0</v>
      </c>
      <c r="Q40" s="75"/>
      <c r="R40" s="75">
        <v>0</v>
      </c>
      <c r="S40" s="75">
        <f t="shared" si="5"/>
        <v>0</v>
      </c>
      <c r="T40" s="75"/>
      <c r="U40" s="75">
        <v>0</v>
      </c>
      <c r="V40" s="75">
        <f t="shared" si="6"/>
        <v>0</v>
      </c>
      <c r="W40" s="75">
        <f t="shared" si="7"/>
        <v>0</v>
      </c>
      <c r="X40" s="75">
        <f t="shared" si="7"/>
        <v>6.5377501595999998</v>
      </c>
      <c r="Y40" s="75">
        <f t="shared" si="8"/>
        <v>6.5377501595999998</v>
      </c>
      <c r="Z40" s="76">
        <f t="shared" si="0"/>
        <v>0</v>
      </c>
      <c r="AA40" s="76">
        <f t="shared" si="0"/>
        <v>7.1929061473655578</v>
      </c>
      <c r="AC40" s="8"/>
    </row>
    <row r="41" spans="1:29" ht="15" customHeight="1" x14ac:dyDescent="0.25">
      <c r="A41" s="4">
        <f t="shared" si="9"/>
        <v>37</v>
      </c>
      <c r="B41" s="72" t="s">
        <v>71</v>
      </c>
      <c r="C41" s="73"/>
      <c r="D41" s="74">
        <v>0.36220000000000002</v>
      </c>
      <c r="E41" s="75">
        <v>6.65</v>
      </c>
      <c r="F41" s="75">
        <v>8.1777068748000001</v>
      </c>
      <c r="G41" s="75">
        <f t="shared" si="1"/>
        <v>1.5277068747999998</v>
      </c>
      <c r="H41" s="75">
        <v>9.7916666666666661</v>
      </c>
      <c r="I41" s="75">
        <v>11.3435931636</v>
      </c>
      <c r="J41" s="75">
        <f t="shared" si="2"/>
        <v>1.5519264969333335</v>
      </c>
      <c r="K41" s="75">
        <v>28.062999999999999</v>
      </c>
      <c r="L41" s="75">
        <v>27.103705722000001</v>
      </c>
      <c r="M41" s="75">
        <f t="shared" si="3"/>
        <v>-0.959294277999998</v>
      </c>
      <c r="N41" s="75"/>
      <c r="O41" s="75">
        <v>0</v>
      </c>
      <c r="P41" s="75">
        <f t="shared" si="4"/>
        <v>0</v>
      </c>
      <c r="Q41" s="75"/>
      <c r="R41" s="75">
        <v>0</v>
      </c>
      <c r="S41" s="75">
        <f t="shared" si="5"/>
        <v>0</v>
      </c>
      <c r="T41" s="75"/>
      <c r="U41" s="75">
        <v>0</v>
      </c>
      <c r="V41" s="75">
        <f t="shared" si="6"/>
        <v>0</v>
      </c>
      <c r="W41" s="75">
        <f t="shared" si="7"/>
        <v>37.854666666666667</v>
      </c>
      <c r="X41" s="75">
        <f>U41+R41+O41+L41+I41</f>
        <v>38.447298885599999</v>
      </c>
      <c r="Y41" s="75">
        <f t="shared" si="8"/>
        <v>0.59263221893333196</v>
      </c>
      <c r="Z41" s="76">
        <f t="shared" si="0"/>
        <v>5.6924310776942351</v>
      </c>
      <c r="AA41" s="76">
        <f t="shared" si="0"/>
        <v>4.7014767677815907</v>
      </c>
      <c r="AC41" s="8"/>
    </row>
    <row r="42" spans="1:29" ht="15" customHeight="1" x14ac:dyDescent="0.25">
      <c r="A42" s="4">
        <f t="shared" si="9"/>
        <v>38</v>
      </c>
      <c r="B42" s="84" t="s">
        <v>72</v>
      </c>
      <c r="C42" s="73"/>
      <c r="D42" s="74">
        <v>0.36220000000000002</v>
      </c>
      <c r="E42" s="75">
        <v>0</v>
      </c>
      <c r="F42" s="75">
        <v>0</v>
      </c>
      <c r="G42" s="75">
        <f>F42-E42</f>
        <v>0</v>
      </c>
      <c r="H42" s="75">
        <v>0</v>
      </c>
      <c r="I42" s="75">
        <v>0</v>
      </c>
      <c r="J42" s="75">
        <f>I42-H42</f>
        <v>0</v>
      </c>
      <c r="K42" s="75">
        <v>0</v>
      </c>
      <c r="L42" s="75">
        <v>0</v>
      </c>
      <c r="M42" s="75">
        <f>L42-K42</f>
        <v>0</v>
      </c>
      <c r="N42" s="75"/>
      <c r="O42" s="75">
        <v>0</v>
      </c>
      <c r="P42" s="75">
        <f>O42-N42</f>
        <v>0</v>
      </c>
      <c r="Q42" s="75"/>
      <c r="R42" s="75">
        <v>0</v>
      </c>
      <c r="S42" s="75">
        <f>R42-Q42</f>
        <v>0</v>
      </c>
      <c r="T42" s="75"/>
      <c r="U42" s="75">
        <v>0</v>
      </c>
      <c r="V42" s="75">
        <f>U42-T42</f>
        <v>0</v>
      </c>
      <c r="W42" s="75">
        <f>T42+Q42+N42+K42+H42</f>
        <v>0</v>
      </c>
      <c r="X42" s="75">
        <f>U42+R42+O42+L42+I42</f>
        <v>0</v>
      </c>
      <c r="Y42" s="75">
        <f>X42-W42</f>
        <v>0</v>
      </c>
      <c r="Z42" s="76">
        <f t="shared" si="0"/>
        <v>0</v>
      </c>
      <c r="AA42" s="76">
        <f t="shared" si="0"/>
        <v>0</v>
      </c>
      <c r="AC42" s="8"/>
    </row>
    <row r="43" spans="1:29" ht="15" customHeight="1" x14ac:dyDescent="0.25">
      <c r="A43" s="4">
        <f t="shared" si="9"/>
        <v>39</v>
      </c>
      <c r="B43" s="84" t="s">
        <v>73</v>
      </c>
      <c r="C43" s="73"/>
      <c r="D43" s="74"/>
      <c r="E43" s="75">
        <v>0</v>
      </c>
      <c r="F43" s="75">
        <v>0</v>
      </c>
      <c r="G43" s="75">
        <f>F43-E43</f>
        <v>0</v>
      </c>
      <c r="H43" s="75">
        <v>0</v>
      </c>
      <c r="I43" s="75">
        <v>0</v>
      </c>
      <c r="J43" s="75">
        <f>I43-H43</f>
        <v>0</v>
      </c>
      <c r="K43" s="75">
        <v>0</v>
      </c>
      <c r="L43" s="75">
        <v>0</v>
      </c>
      <c r="M43" s="75">
        <f>L43-K43</f>
        <v>0</v>
      </c>
      <c r="N43" s="75"/>
      <c r="O43" s="75">
        <v>0</v>
      </c>
      <c r="P43" s="75">
        <f>O43-N43</f>
        <v>0</v>
      </c>
      <c r="Q43" s="75"/>
      <c r="R43" s="75">
        <v>0</v>
      </c>
      <c r="S43" s="75">
        <f>R43-Q43</f>
        <v>0</v>
      </c>
      <c r="T43" s="75"/>
      <c r="U43" s="75">
        <v>0</v>
      </c>
      <c r="V43" s="75">
        <f>U43-T43</f>
        <v>0</v>
      </c>
      <c r="W43" s="75">
        <f>T43+Q43+N43+K43+H43</f>
        <v>0</v>
      </c>
      <c r="X43" s="75">
        <f>U43+R43+O43+L43+I43</f>
        <v>0</v>
      </c>
      <c r="Y43" s="75">
        <f>X43-W43</f>
        <v>0</v>
      </c>
      <c r="Z43" s="76">
        <f t="shared" si="0"/>
        <v>0</v>
      </c>
      <c r="AA43" s="76">
        <f t="shared" si="0"/>
        <v>0</v>
      </c>
      <c r="AC43" s="8"/>
    </row>
    <row r="44" spans="1:29" ht="15" customHeight="1" x14ac:dyDescent="0.25">
      <c r="A44" s="4">
        <f t="shared" si="9"/>
        <v>40</v>
      </c>
      <c r="B44" s="84" t="s">
        <v>74</v>
      </c>
      <c r="C44" s="73"/>
      <c r="D44" s="74"/>
      <c r="E44" s="75">
        <v>0</v>
      </c>
      <c r="F44" s="75">
        <v>0</v>
      </c>
      <c r="G44" s="75">
        <f>F44-E44</f>
        <v>0</v>
      </c>
      <c r="H44" s="75">
        <v>0</v>
      </c>
      <c r="I44" s="75">
        <v>0</v>
      </c>
      <c r="J44" s="75">
        <f>I44-H44</f>
        <v>0</v>
      </c>
      <c r="K44" s="75">
        <v>0</v>
      </c>
      <c r="L44" s="75">
        <v>1.9497635495999999</v>
      </c>
      <c r="M44" s="75">
        <f>L44-K44</f>
        <v>1.9497635495999999</v>
      </c>
      <c r="N44" s="75"/>
      <c r="O44" s="75">
        <v>0</v>
      </c>
      <c r="P44" s="75">
        <f>O44-N44</f>
        <v>0</v>
      </c>
      <c r="Q44" s="75"/>
      <c r="R44" s="75">
        <v>0</v>
      </c>
      <c r="S44" s="75">
        <f>R44-Q44</f>
        <v>0</v>
      </c>
      <c r="T44" s="75"/>
      <c r="U44" s="75">
        <v>0</v>
      </c>
      <c r="V44" s="75">
        <f>U44-T44</f>
        <v>0</v>
      </c>
      <c r="W44" s="75">
        <f>T44+Q44+N44+K44+H44</f>
        <v>0</v>
      </c>
      <c r="X44" s="75">
        <f>U44+R44+O44+L44+I44</f>
        <v>1.9497635495999999</v>
      </c>
      <c r="Y44" s="75">
        <f>X44-W44</f>
        <v>1.9497635495999999</v>
      </c>
      <c r="Z44" s="76">
        <f t="shared" si="0"/>
        <v>0</v>
      </c>
      <c r="AA44" s="76">
        <f t="shared" si="0"/>
        <v>0</v>
      </c>
      <c r="AC44" s="8"/>
    </row>
    <row r="45" spans="1:29" ht="15" customHeight="1" x14ac:dyDescent="0.25">
      <c r="A45" s="77">
        <v>41</v>
      </c>
      <c r="B45" s="78" t="s">
        <v>75</v>
      </c>
      <c r="C45" s="79">
        <f>SUM(C24:C41)</f>
        <v>17760</v>
      </c>
      <c r="D45" s="80">
        <v>0.36220000000000002</v>
      </c>
      <c r="E45" s="81">
        <f>SUM(E24:E44)</f>
        <v>321.4799999999999</v>
      </c>
      <c r="F45" s="81">
        <f t="shared" ref="F45:Y45" si="12">SUM(F24:F44)</f>
        <v>368.04394610640009</v>
      </c>
      <c r="G45" s="81">
        <f t="shared" si="12"/>
        <v>46.563946106399968</v>
      </c>
      <c r="H45" s="81">
        <f t="shared" si="12"/>
        <v>290.03333333333336</v>
      </c>
      <c r="I45" s="81">
        <f t="shared" si="12"/>
        <v>1553.4456443719944</v>
      </c>
      <c r="J45" s="81">
        <f t="shared" si="12"/>
        <v>1263.4123110386608</v>
      </c>
      <c r="K45" s="81">
        <f t="shared" si="12"/>
        <v>1099.9223</v>
      </c>
      <c r="L45" s="81">
        <f t="shared" si="12"/>
        <v>1151.1834555960002</v>
      </c>
      <c r="M45" s="81">
        <f t="shared" si="12"/>
        <v>51.261155595999902</v>
      </c>
      <c r="N45" s="81">
        <f t="shared" si="12"/>
        <v>0</v>
      </c>
      <c r="O45" s="81">
        <f t="shared" si="12"/>
        <v>0</v>
      </c>
      <c r="P45" s="81">
        <f t="shared" si="12"/>
        <v>0</v>
      </c>
      <c r="Q45" s="81">
        <f t="shared" si="12"/>
        <v>0</v>
      </c>
      <c r="R45" s="81">
        <f t="shared" si="12"/>
        <v>0</v>
      </c>
      <c r="S45" s="81">
        <f t="shared" si="12"/>
        <v>0</v>
      </c>
      <c r="T45" s="81">
        <f t="shared" si="12"/>
        <v>0</v>
      </c>
      <c r="U45" s="81">
        <f t="shared" si="12"/>
        <v>-26.362133766641886</v>
      </c>
      <c r="V45" s="81">
        <f t="shared" si="12"/>
        <v>-26.362133766641886</v>
      </c>
      <c r="W45" s="81">
        <f t="shared" si="12"/>
        <v>1389.9556333333333</v>
      </c>
      <c r="X45" s="81">
        <f t="shared" si="12"/>
        <v>2678.2669662013518</v>
      </c>
      <c r="Y45" s="81">
        <f t="shared" si="12"/>
        <v>1288.3113328680188</v>
      </c>
      <c r="Z45" s="82">
        <f t="shared" si="0"/>
        <v>4.3236146364729802</v>
      </c>
      <c r="AA45" s="82">
        <f t="shared" si="0"/>
        <v>7.2770303506828373</v>
      </c>
      <c r="AC45" s="8"/>
    </row>
    <row r="46" spans="1:29" ht="15" customHeight="1" x14ac:dyDescent="0.25">
      <c r="A46" s="4">
        <f t="shared" si="9"/>
        <v>42</v>
      </c>
      <c r="B46" s="85" t="s">
        <v>76</v>
      </c>
      <c r="C46" s="73">
        <v>152.66</v>
      </c>
      <c r="D46" s="74">
        <v>0.36220000000000002</v>
      </c>
      <c r="E46" s="75">
        <v>8.65</v>
      </c>
      <c r="F46" s="75">
        <v>8.7098481937752439</v>
      </c>
      <c r="G46" s="75">
        <f t="shared" si="1"/>
        <v>5.984819377524353E-2</v>
      </c>
      <c r="H46" s="75">
        <v>3.1416666666666666</v>
      </c>
      <c r="I46" s="75">
        <v>0</v>
      </c>
      <c r="J46" s="75">
        <f t="shared" si="2"/>
        <v>-3.1416666666666666</v>
      </c>
      <c r="K46" s="75">
        <v>49.478000000000002</v>
      </c>
      <c r="L46" s="75">
        <v>53.61096683224438</v>
      </c>
      <c r="M46" s="75">
        <f t="shared" si="3"/>
        <v>4.132966832244378</v>
      </c>
      <c r="N46" s="75"/>
      <c r="O46" s="75">
        <v>0</v>
      </c>
      <c r="P46" s="75">
        <f t="shared" si="4"/>
        <v>0</v>
      </c>
      <c r="Q46" s="75"/>
      <c r="R46" s="75">
        <v>0</v>
      </c>
      <c r="S46" s="75">
        <f t="shared" si="5"/>
        <v>0</v>
      </c>
      <c r="T46" s="75"/>
      <c r="U46" s="75">
        <v>0</v>
      </c>
      <c r="V46" s="75">
        <f t="shared" si="6"/>
        <v>0</v>
      </c>
      <c r="W46" s="75">
        <f t="shared" si="7"/>
        <v>52.619666666666667</v>
      </c>
      <c r="X46" s="75">
        <f t="shared" si="7"/>
        <v>53.61096683224438</v>
      </c>
      <c r="Y46" s="75">
        <f t="shared" si="8"/>
        <v>0.99130016557771228</v>
      </c>
      <c r="Z46" s="76">
        <f t="shared" si="0"/>
        <v>6.0831984585741807</v>
      </c>
      <c r="AA46" s="76">
        <f t="shared" si="0"/>
        <v>6.1552125409670255</v>
      </c>
      <c r="AC46" s="8"/>
    </row>
    <row r="47" spans="1:29" ht="15" customHeight="1" x14ac:dyDescent="0.25">
      <c r="A47" s="4">
        <f t="shared" si="9"/>
        <v>43</v>
      </c>
      <c r="B47" s="85" t="s">
        <v>77</v>
      </c>
      <c r="C47" s="73">
        <v>3755.6260000000002</v>
      </c>
      <c r="D47" s="74">
        <v>0.36220000000000002</v>
      </c>
      <c r="E47" s="75">
        <v>338.86</v>
      </c>
      <c r="F47" s="75">
        <v>324.7278966256028</v>
      </c>
      <c r="G47" s="75">
        <f t="shared" si="1"/>
        <v>-14.132103374397218</v>
      </c>
      <c r="H47" s="75">
        <v>0</v>
      </c>
      <c r="I47" s="75">
        <v>0</v>
      </c>
      <c r="J47" s="75">
        <f t="shared" si="2"/>
        <v>0</v>
      </c>
      <c r="K47" s="75">
        <v>1453.7094</v>
      </c>
      <c r="L47" s="75">
        <v>1356.02188355916</v>
      </c>
      <c r="M47" s="75">
        <f t="shared" si="3"/>
        <v>-97.68751644084</v>
      </c>
      <c r="N47" s="75"/>
      <c r="O47" s="75">
        <v>0</v>
      </c>
      <c r="P47" s="75">
        <f t="shared" si="4"/>
        <v>0</v>
      </c>
      <c r="Q47" s="75"/>
      <c r="R47" s="75">
        <v>0</v>
      </c>
      <c r="S47" s="75">
        <f t="shared" si="5"/>
        <v>0</v>
      </c>
      <c r="T47" s="75"/>
      <c r="U47" s="75">
        <v>47.891370383999998</v>
      </c>
      <c r="V47" s="75">
        <f t="shared" si="6"/>
        <v>47.891370383999998</v>
      </c>
      <c r="W47" s="75">
        <f t="shared" si="7"/>
        <v>1453.7094</v>
      </c>
      <c r="X47" s="75">
        <f>U47+R47+O47+L47+I47</f>
        <v>1403.91325394316</v>
      </c>
      <c r="Y47" s="75">
        <f t="shared" si="8"/>
        <v>-49.796146056839916</v>
      </c>
      <c r="Z47" s="76">
        <f t="shared" si="0"/>
        <v>4.29</v>
      </c>
      <c r="AA47" s="76">
        <f t="shared" si="0"/>
        <v>4.3233527779161252</v>
      </c>
      <c r="AC47" s="8"/>
    </row>
    <row r="48" spans="1:29" ht="15" customHeight="1" x14ac:dyDescent="0.25">
      <c r="A48" s="4">
        <f t="shared" si="9"/>
        <v>44</v>
      </c>
      <c r="B48" s="85" t="s">
        <v>78</v>
      </c>
      <c r="C48" s="73">
        <v>3688</v>
      </c>
      <c r="D48" s="74">
        <v>0.36220000000000002</v>
      </c>
      <c r="E48" s="75">
        <v>126.93</v>
      </c>
      <c r="F48" s="75">
        <v>98.42380056269937</v>
      </c>
      <c r="G48" s="75">
        <f t="shared" si="1"/>
        <v>-28.506199437300637</v>
      </c>
      <c r="H48" s="75">
        <v>0</v>
      </c>
      <c r="I48" s="75">
        <v>0</v>
      </c>
      <c r="J48" s="75">
        <f t="shared" si="2"/>
        <v>0</v>
      </c>
      <c r="K48" s="75">
        <v>586.41660000000002</v>
      </c>
      <c r="L48" s="75">
        <v>414.7265168024428</v>
      </c>
      <c r="M48" s="75">
        <f t="shared" si="3"/>
        <v>-171.69008319755721</v>
      </c>
      <c r="N48" s="75"/>
      <c r="O48" s="75">
        <v>0</v>
      </c>
      <c r="P48" s="75">
        <f t="shared" si="4"/>
        <v>0</v>
      </c>
      <c r="Q48" s="75"/>
      <c r="R48" s="75">
        <v>0</v>
      </c>
      <c r="S48" s="75">
        <f t="shared" si="5"/>
        <v>0</v>
      </c>
      <c r="T48" s="75"/>
      <c r="U48" s="75">
        <v>0</v>
      </c>
      <c r="V48" s="75">
        <f t="shared" si="6"/>
        <v>0</v>
      </c>
      <c r="W48" s="75">
        <f t="shared" si="7"/>
        <v>586.41660000000002</v>
      </c>
      <c r="X48" s="75">
        <f t="shared" si="7"/>
        <v>414.7265168024428</v>
      </c>
      <c r="Y48" s="75">
        <f t="shared" si="8"/>
        <v>-171.69008319755721</v>
      </c>
      <c r="Z48" s="76">
        <f t="shared" si="0"/>
        <v>4.62</v>
      </c>
      <c r="AA48" s="76">
        <f t="shared" si="0"/>
        <v>4.2136811871865039</v>
      </c>
      <c r="AC48" s="8"/>
    </row>
    <row r="49" spans="1:29" ht="15" customHeight="1" x14ac:dyDescent="0.25">
      <c r="A49" s="77">
        <f>A48+1</f>
        <v>45</v>
      </c>
      <c r="B49" s="78" t="s">
        <v>79</v>
      </c>
      <c r="C49" s="79">
        <f>SUM(C46:C48)</f>
        <v>7596.2860000000001</v>
      </c>
      <c r="D49" s="80">
        <v>0.36220000000000002</v>
      </c>
      <c r="E49" s="81">
        <f t="shared" ref="E49:Y49" si="13">SUM(E46:E48)</f>
        <v>474.44</v>
      </c>
      <c r="F49" s="81">
        <f t="shared" si="13"/>
        <v>431.86154538207745</v>
      </c>
      <c r="G49" s="81">
        <f t="shared" si="13"/>
        <v>-42.57845461792261</v>
      </c>
      <c r="H49" s="81">
        <f t="shared" si="13"/>
        <v>3.1416666666666666</v>
      </c>
      <c r="I49" s="81">
        <f t="shared" si="13"/>
        <v>0</v>
      </c>
      <c r="J49" s="81">
        <f t="shared" si="13"/>
        <v>-3.1416666666666666</v>
      </c>
      <c r="K49" s="81">
        <f t="shared" si="13"/>
        <v>2089.6040000000003</v>
      </c>
      <c r="L49" s="81">
        <f t="shared" si="13"/>
        <v>1824.3593671938472</v>
      </c>
      <c r="M49" s="81">
        <f t="shared" si="13"/>
        <v>-265.24463280615282</v>
      </c>
      <c r="N49" s="81">
        <f t="shared" si="13"/>
        <v>0</v>
      </c>
      <c r="O49" s="81">
        <f t="shared" si="13"/>
        <v>0</v>
      </c>
      <c r="P49" s="81">
        <f t="shared" si="13"/>
        <v>0</v>
      </c>
      <c r="Q49" s="81">
        <f t="shared" si="13"/>
        <v>0</v>
      </c>
      <c r="R49" s="81">
        <f t="shared" si="13"/>
        <v>0</v>
      </c>
      <c r="S49" s="81">
        <f t="shared" si="13"/>
        <v>0</v>
      </c>
      <c r="T49" s="81">
        <f t="shared" si="13"/>
        <v>0</v>
      </c>
      <c r="U49" s="81">
        <f t="shared" si="13"/>
        <v>47.891370383999998</v>
      </c>
      <c r="V49" s="81">
        <f t="shared" si="13"/>
        <v>47.891370383999998</v>
      </c>
      <c r="W49" s="81">
        <f t="shared" si="13"/>
        <v>2092.7456666666667</v>
      </c>
      <c r="X49" s="81">
        <f t="shared" si="13"/>
        <v>1872.2507375778473</v>
      </c>
      <c r="Y49" s="81">
        <f t="shared" si="13"/>
        <v>-220.49492908881942</v>
      </c>
      <c r="Z49" s="82">
        <f t="shared" si="0"/>
        <v>4.4109806649242618</v>
      </c>
      <c r="AA49" s="82">
        <f t="shared" si="0"/>
        <v>4.3353031951974925</v>
      </c>
      <c r="AC49" s="8"/>
    </row>
    <row r="50" spans="1:29" ht="15" customHeight="1" x14ac:dyDescent="0.25">
      <c r="A50" s="4">
        <v>46</v>
      </c>
      <c r="B50" s="72" t="s">
        <v>80</v>
      </c>
      <c r="C50" s="73"/>
      <c r="D50" s="74"/>
      <c r="E50" s="75">
        <v>306.11</v>
      </c>
      <c r="F50" s="86">
        <v>24.575698548000002</v>
      </c>
      <c r="G50" s="75">
        <f>F50-E50</f>
        <v>-281.53430145200002</v>
      </c>
      <c r="H50" s="75">
        <v>0</v>
      </c>
      <c r="I50" s="86">
        <v>0</v>
      </c>
      <c r="J50" s="75">
        <f>I50-H50</f>
        <v>0</v>
      </c>
      <c r="K50" s="75">
        <v>762.21390000000008</v>
      </c>
      <c r="L50" s="86">
        <v>61.193489493599998</v>
      </c>
      <c r="M50" s="75">
        <f>L50-K50</f>
        <v>-701.02041050640014</v>
      </c>
      <c r="N50" s="86"/>
      <c r="O50" s="86">
        <v>0</v>
      </c>
      <c r="P50" s="75">
        <f>O50-N50</f>
        <v>0</v>
      </c>
      <c r="Q50" s="86"/>
      <c r="R50" s="86">
        <v>0</v>
      </c>
      <c r="S50" s="75">
        <f>R50-Q50</f>
        <v>0</v>
      </c>
      <c r="T50" s="86"/>
      <c r="U50" s="86">
        <v>0</v>
      </c>
      <c r="V50" s="75">
        <f>U50-T50</f>
        <v>0</v>
      </c>
      <c r="W50" s="75">
        <f>T50+Q50+N50+K50+H50</f>
        <v>762.21390000000008</v>
      </c>
      <c r="X50" s="75">
        <f>U50+R50+O50+L50+I50</f>
        <v>61.193489493599998</v>
      </c>
      <c r="Y50" s="75">
        <f>X50-W50</f>
        <v>-701.02041050640014</v>
      </c>
      <c r="Z50" s="76">
        <f t="shared" si="0"/>
        <v>2.4900000000000002</v>
      </c>
      <c r="AA50" s="76">
        <f t="shared" si="0"/>
        <v>2.4900000044385306</v>
      </c>
      <c r="AC50" s="8"/>
    </row>
    <row r="51" spans="1:29" ht="15" customHeight="1" x14ac:dyDescent="0.25">
      <c r="A51" s="77">
        <v>47</v>
      </c>
      <c r="B51" s="87" t="s">
        <v>77</v>
      </c>
      <c r="C51" s="79"/>
      <c r="D51" s="80"/>
      <c r="E51" s="81">
        <f>SUM(E50)</f>
        <v>306.11</v>
      </c>
      <c r="F51" s="81">
        <f t="shared" ref="F51:V51" si="14">SUM(F50)</f>
        <v>24.575698548000002</v>
      </c>
      <c r="G51" s="81">
        <f t="shared" si="14"/>
        <v>-281.53430145200002</v>
      </c>
      <c r="H51" s="81">
        <f t="shared" si="14"/>
        <v>0</v>
      </c>
      <c r="I51" s="81">
        <f t="shared" si="14"/>
        <v>0</v>
      </c>
      <c r="J51" s="81">
        <f t="shared" si="14"/>
        <v>0</v>
      </c>
      <c r="K51" s="81">
        <f t="shared" si="14"/>
        <v>762.21390000000008</v>
      </c>
      <c r="L51" s="81">
        <f t="shared" si="14"/>
        <v>61.193489493599998</v>
      </c>
      <c r="M51" s="81">
        <f t="shared" si="14"/>
        <v>-701.02041050640014</v>
      </c>
      <c r="N51" s="81">
        <f t="shared" si="14"/>
        <v>0</v>
      </c>
      <c r="O51" s="81">
        <f t="shared" si="14"/>
        <v>0</v>
      </c>
      <c r="P51" s="81">
        <f t="shared" si="14"/>
        <v>0</v>
      </c>
      <c r="Q51" s="81">
        <f t="shared" si="14"/>
        <v>0</v>
      </c>
      <c r="R51" s="81">
        <f t="shared" si="14"/>
        <v>0</v>
      </c>
      <c r="S51" s="81">
        <f t="shared" si="14"/>
        <v>0</v>
      </c>
      <c r="T51" s="81">
        <f t="shared" si="14"/>
        <v>0</v>
      </c>
      <c r="U51" s="81">
        <f t="shared" si="14"/>
        <v>0</v>
      </c>
      <c r="V51" s="81">
        <f t="shared" si="14"/>
        <v>0</v>
      </c>
      <c r="W51" s="81">
        <f>SUM(W50)</f>
        <v>762.21390000000008</v>
      </c>
      <c r="X51" s="81">
        <f>SUM(X50)</f>
        <v>61.193489493599998</v>
      </c>
      <c r="Y51" s="81">
        <f>SUM(Y50)</f>
        <v>-701.02041050640014</v>
      </c>
      <c r="Z51" s="81">
        <f>SUM(Z50)</f>
        <v>2.4900000000000002</v>
      </c>
      <c r="AA51" s="81">
        <f>SUM(AA50)</f>
        <v>2.4900000044385306</v>
      </c>
      <c r="AC51" s="8"/>
    </row>
    <row r="52" spans="1:29" ht="15" customHeight="1" x14ac:dyDescent="0.25">
      <c r="A52" s="4">
        <v>48</v>
      </c>
      <c r="B52" s="85" t="s">
        <v>81</v>
      </c>
      <c r="C52" s="73">
        <v>1600</v>
      </c>
      <c r="D52" s="74">
        <v>0.36220000000000002</v>
      </c>
      <c r="E52" s="75">
        <v>258.8</v>
      </c>
      <c r="F52" s="75">
        <v>257.15319119999998</v>
      </c>
      <c r="G52" s="75">
        <f t="shared" si="1"/>
        <v>-1.6468088000000307</v>
      </c>
      <c r="H52" s="75">
        <v>361.01666666666665</v>
      </c>
      <c r="I52" s="75">
        <v>461.92546247039996</v>
      </c>
      <c r="J52" s="75">
        <f t="shared" si="2"/>
        <v>100.90879580373331</v>
      </c>
      <c r="K52" s="75">
        <v>983.43999999999994</v>
      </c>
      <c r="L52" s="75">
        <v>1607.4294489791998</v>
      </c>
      <c r="M52" s="75">
        <f t="shared" si="3"/>
        <v>623.98944897919989</v>
      </c>
      <c r="N52" s="75"/>
      <c r="O52" s="75">
        <v>0</v>
      </c>
      <c r="P52" s="75">
        <f t="shared" si="4"/>
        <v>0</v>
      </c>
      <c r="Q52" s="75"/>
      <c r="R52" s="75">
        <v>0</v>
      </c>
      <c r="S52" s="75">
        <f t="shared" si="5"/>
        <v>0</v>
      </c>
      <c r="T52" s="75"/>
      <c r="U52" s="75">
        <v>0</v>
      </c>
      <c r="V52" s="75">
        <f t="shared" si="6"/>
        <v>0</v>
      </c>
      <c r="W52" s="75">
        <f t="shared" si="7"/>
        <v>1344.4566666666665</v>
      </c>
      <c r="X52" s="75">
        <f t="shared" si="7"/>
        <v>2069.3549114496</v>
      </c>
      <c r="Y52" s="75">
        <f t="shared" si="8"/>
        <v>724.89824478293349</v>
      </c>
      <c r="Z52" s="76">
        <f t="shared" ref="Z52:AA79" si="15">IFERROR(W52/E52,0)</f>
        <v>5.1949639361154034</v>
      </c>
      <c r="AA52" s="76">
        <f t="shared" si="15"/>
        <v>8.0471679227195221</v>
      </c>
      <c r="AC52" s="8"/>
    </row>
    <row r="53" spans="1:29" ht="15" customHeight="1" x14ac:dyDescent="0.25">
      <c r="A53" s="4">
        <f t="shared" si="9"/>
        <v>49</v>
      </c>
      <c r="B53" s="85" t="s">
        <v>82</v>
      </c>
      <c r="C53" s="73">
        <v>800</v>
      </c>
      <c r="D53" s="74">
        <v>0.36220000000000002</v>
      </c>
      <c r="E53" s="75">
        <v>156.41999999999999</v>
      </c>
      <c r="F53" s="75">
        <v>168.68422079999999</v>
      </c>
      <c r="G53" s="75">
        <f t="shared" si="1"/>
        <v>12.264220800000004</v>
      </c>
      <c r="H53" s="75">
        <v>365.55</v>
      </c>
      <c r="I53" s="75">
        <v>480.01978740239997</v>
      </c>
      <c r="J53" s="75">
        <f t="shared" si="2"/>
        <v>114.46978740239996</v>
      </c>
      <c r="K53" s="75">
        <v>500.54399999999998</v>
      </c>
      <c r="L53" s="75">
        <v>1189.1076566147999</v>
      </c>
      <c r="M53" s="75">
        <f t="shared" si="3"/>
        <v>688.56365661479992</v>
      </c>
      <c r="N53" s="75"/>
      <c r="O53" s="75">
        <v>0</v>
      </c>
      <c r="P53" s="75">
        <f t="shared" si="4"/>
        <v>0</v>
      </c>
      <c r="Q53" s="75"/>
      <c r="R53" s="75">
        <v>0</v>
      </c>
      <c r="S53" s="75">
        <f t="shared" si="5"/>
        <v>0</v>
      </c>
      <c r="T53" s="75"/>
      <c r="U53" s="75">
        <v>0</v>
      </c>
      <c r="V53" s="75">
        <f t="shared" si="6"/>
        <v>0</v>
      </c>
      <c r="W53" s="75">
        <f t="shared" si="7"/>
        <v>866.09400000000005</v>
      </c>
      <c r="X53" s="75">
        <f t="shared" si="7"/>
        <v>1669.1274440171999</v>
      </c>
      <c r="Y53" s="75">
        <f t="shared" si="8"/>
        <v>803.03344401719983</v>
      </c>
      <c r="Z53" s="76">
        <f t="shared" si="15"/>
        <v>5.5369773686229387</v>
      </c>
      <c r="AA53" s="76">
        <f t="shared" si="15"/>
        <v>9.8949826848131597</v>
      </c>
      <c r="AC53" s="8"/>
    </row>
    <row r="54" spans="1:29" ht="15" customHeight="1" x14ac:dyDescent="0.25">
      <c r="A54" s="4">
        <f t="shared" si="9"/>
        <v>50</v>
      </c>
      <c r="B54" s="85" t="s">
        <v>83</v>
      </c>
      <c r="C54" s="73">
        <v>216</v>
      </c>
      <c r="D54" s="74">
        <v>0.36220000000000002</v>
      </c>
      <c r="E54" s="75">
        <v>0</v>
      </c>
      <c r="F54" s="75">
        <v>0</v>
      </c>
      <c r="G54" s="75">
        <f t="shared" si="1"/>
        <v>0</v>
      </c>
      <c r="H54" s="75">
        <v>4.5583333333333336</v>
      </c>
      <c r="I54" s="75">
        <v>10.154448090000001</v>
      </c>
      <c r="J54" s="75">
        <f t="shared" si="2"/>
        <v>5.5961147566666671</v>
      </c>
      <c r="K54" s="75">
        <v>0</v>
      </c>
      <c r="L54" s="75">
        <v>0</v>
      </c>
      <c r="M54" s="75">
        <f t="shared" si="3"/>
        <v>0</v>
      </c>
      <c r="N54" s="75"/>
      <c r="O54" s="75">
        <v>0</v>
      </c>
      <c r="P54" s="75">
        <f t="shared" si="4"/>
        <v>0</v>
      </c>
      <c r="Q54" s="75"/>
      <c r="R54" s="75">
        <v>0</v>
      </c>
      <c r="S54" s="75">
        <f t="shared" si="5"/>
        <v>0</v>
      </c>
      <c r="T54" s="75"/>
      <c r="U54" s="75">
        <v>0</v>
      </c>
      <c r="V54" s="75">
        <f t="shared" si="6"/>
        <v>0</v>
      </c>
      <c r="W54" s="75">
        <f t="shared" si="7"/>
        <v>4.5583333333333336</v>
      </c>
      <c r="X54" s="75">
        <f t="shared" si="7"/>
        <v>10.154448090000001</v>
      </c>
      <c r="Y54" s="75">
        <f t="shared" si="8"/>
        <v>5.5961147566666671</v>
      </c>
      <c r="Z54" s="76">
        <f t="shared" si="15"/>
        <v>0</v>
      </c>
      <c r="AA54" s="76">
        <f t="shared" si="15"/>
        <v>0</v>
      </c>
      <c r="AC54" s="8"/>
    </row>
    <row r="55" spans="1:29" ht="15" customHeight="1" x14ac:dyDescent="0.2">
      <c r="A55" s="4">
        <v>51</v>
      </c>
      <c r="B55" s="88" t="s">
        <v>84</v>
      </c>
      <c r="C55" s="73"/>
      <c r="D55" s="74">
        <v>0.36220000000000002</v>
      </c>
      <c r="E55" s="75">
        <v>0</v>
      </c>
      <c r="F55" s="75">
        <v>0.86411612519999992</v>
      </c>
      <c r="G55" s="75">
        <f t="shared" si="1"/>
        <v>0.86411612519999992</v>
      </c>
      <c r="H55" s="75">
        <v>0</v>
      </c>
      <c r="I55" s="75">
        <v>0</v>
      </c>
      <c r="J55" s="75">
        <f t="shared" si="2"/>
        <v>0</v>
      </c>
      <c r="K55" s="75">
        <v>0</v>
      </c>
      <c r="L55" s="75">
        <v>6.722822923199999</v>
      </c>
      <c r="M55" s="75">
        <f t="shared" si="3"/>
        <v>6.722822923199999</v>
      </c>
      <c r="N55" s="75"/>
      <c r="O55" s="75">
        <v>0</v>
      </c>
      <c r="P55" s="75">
        <f t="shared" si="4"/>
        <v>0</v>
      </c>
      <c r="Q55" s="75"/>
      <c r="R55" s="75">
        <v>0</v>
      </c>
      <c r="S55" s="75">
        <f t="shared" si="5"/>
        <v>0</v>
      </c>
      <c r="T55" s="75"/>
      <c r="U55" s="75">
        <v>0</v>
      </c>
      <c r="V55" s="75">
        <f t="shared" si="6"/>
        <v>0</v>
      </c>
      <c r="W55" s="75">
        <f>T55+Q55+N55+K55+H55</f>
        <v>0</v>
      </c>
      <c r="X55" s="75">
        <f>U55+R55+O55+L55+I55</f>
        <v>6.722822923199999</v>
      </c>
      <c r="Y55" s="75">
        <f>X55-W55</f>
        <v>6.722822923199999</v>
      </c>
      <c r="Z55" s="76">
        <f t="shared" si="15"/>
        <v>0</v>
      </c>
      <c r="AA55" s="76">
        <f t="shared" si="15"/>
        <v>7.779999385665902</v>
      </c>
      <c r="AC55" s="8"/>
    </row>
    <row r="56" spans="1:29" ht="15" customHeight="1" x14ac:dyDescent="0.25">
      <c r="A56" s="77">
        <v>52</v>
      </c>
      <c r="B56" s="78" t="s">
        <v>85</v>
      </c>
      <c r="C56" s="79">
        <f>SUM(C52:C54)</f>
        <v>2616</v>
      </c>
      <c r="D56" s="80">
        <v>0.36220000000000002</v>
      </c>
      <c r="E56" s="81">
        <f>SUM(E52:E55)</f>
        <v>415.22</v>
      </c>
      <c r="F56" s="81">
        <f t="shared" ref="F56:V56" si="16">SUM(F52:F55)</f>
        <v>426.70152812519996</v>
      </c>
      <c r="G56" s="81">
        <f t="shared" si="16"/>
        <v>11.481528125199974</v>
      </c>
      <c r="H56" s="81">
        <f t="shared" si="16"/>
        <v>731.12499999999989</v>
      </c>
      <c r="I56" s="81">
        <f t="shared" si="16"/>
        <v>952.09969796279984</v>
      </c>
      <c r="J56" s="81">
        <f t="shared" si="16"/>
        <v>220.97469796279995</v>
      </c>
      <c r="K56" s="81">
        <f t="shared" si="16"/>
        <v>1483.9839999999999</v>
      </c>
      <c r="L56" s="81">
        <f t="shared" si="16"/>
        <v>2803.2599285171996</v>
      </c>
      <c r="M56" s="81">
        <f t="shared" si="16"/>
        <v>1319.2759285171999</v>
      </c>
      <c r="N56" s="81">
        <f t="shared" si="16"/>
        <v>0</v>
      </c>
      <c r="O56" s="81">
        <f t="shared" si="16"/>
        <v>0</v>
      </c>
      <c r="P56" s="81">
        <f t="shared" si="16"/>
        <v>0</v>
      </c>
      <c r="Q56" s="81">
        <f t="shared" si="16"/>
        <v>0</v>
      </c>
      <c r="R56" s="81">
        <f t="shared" si="16"/>
        <v>0</v>
      </c>
      <c r="S56" s="81">
        <f t="shared" si="16"/>
        <v>0</v>
      </c>
      <c r="T56" s="81">
        <f t="shared" si="16"/>
        <v>0</v>
      </c>
      <c r="U56" s="81">
        <f t="shared" si="16"/>
        <v>0</v>
      </c>
      <c r="V56" s="81">
        <f t="shared" si="16"/>
        <v>0</v>
      </c>
      <c r="W56" s="81">
        <f>SUM(W52:W55)</f>
        <v>2215.1089999999999</v>
      </c>
      <c r="X56" s="81">
        <f>SUM(X52:X55)</f>
        <v>3755.3596264800003</v>
      </c>
      <c r="Y56" s="81">
        <f>SUM(Y52:Y55)</f>
        <v>1540.2506264799999</v>
      </c>
      <c r="Z56" s="82">
        <f t="shared" si="15"/>
        <v>5.3347839699436435</v>
      </c>
      <c r="AA56" s="82">
        <f t="shared" si="15"/>
        <v>8.8009050330331302</v>
      </c>
      <c r="AC56" s="8"/>
    </row>
    <row r="57" spans="1:29" ht="15" customHeight="1" x14ac:dyDescent="0.2">
      <c r="A57" s="4">
        <v>53</v>
      </c>
      <c r="B57" s="88" t="s">
        <v>170</v>
      </c>
      <c r="C57" s="73">
        <v>230.55</v>
      </c>
      <c r="D57" s="74">
        <v>0.36220000000000002</v>
      </c>
      <c r="E57" s="75">
        <v>54.12</v>
      </c>
      <c r="F57" s="75">
        <v>59.861352902399993</v>
      </c>
      <c r="G57" s="75">
        <f t="shared" si="1"/>
        <v>5.7413529023999956</v>
      </c>
      <c r="H57" s="75">
        <v>81.216666666666669</v>
      </c>
      <c r="I57" s="75">
        <v>79.207381742399988</v>
      </c>
      <c r="J57" s="75">
        <f t="shared" si="2"/>
        <v>-2.0092849242666802</v>
      </c>
      <c r="K57" s="75">
        <v>138.5472</v>
      </c>
      <c r="L57" s="75">
        <v>166.50450242999997</v>
      </c>
      <c r="M57" s="75">
        <f t="shared" si="3"/>
        <v>27.95730242999997</v>
      </c>
      <c r="N57" s="75"/>
      <c r="O57" s="75">
        <v>0</v>
      </c>
      <c r="P57" s="75">
        <f t="shared" si="4"/>
        <v>0</v>
      </c>
      <c r="Q57" s="75"/>
      <c r="R57" s="75">
        <v>0</v>
      </c>
      <c r="S57" s="75">
        <f t="shared" si="5"/>
        <v>0</v>
      </c>
      <c r="T57" s="75"/>
      <c r="U57" s="75">
        <v>9.9853380935999994</v>
      </c>
      <c r="V57" s="75">
        <f t="shared" si="6"/>
        <v>9.9853380935999994</v>
      </c>
      <c r="W57" s="75">
        <f t="shared" si="7"/>
        <v>219.76386666666667</v>
      </c>
      <c r="X57" s="75">
        <f t="shared" si="7"/>
        <v>255.69722226599998</v>
      </c>
      <c r="Y57" s="75">
        <f t="shared" si="8"/>
        <v>35.933355599333311</v>
      </c>
      <c r="Z57" s="76">
        <f t="shared" si="15"/>
        <v>4.0606775067750682</v>
      </c>
      <c r="AA57" s="76">
        <f t="shared" si="15"/>
        <v>4.271490867954447</v>
      </c>
      <c r="AC57" s="8"/>
    </row>
    <row r="58" spans="1:29" ht="15" customHeight="1" x14ac:dyDescent="0.2">
      <c r="A58" s="4">
        <v>54</v>
      </c>
      <c r="B58" s="88" t="s">
        <v>171</v>
      </c>
      <c r="C58" s="73">
        <v>500</v>
      </c>
      <c r="D58" s="74">
        <v>0.36220000000000002</v>
      </c>
      <c r="E58" s="75">
        <v>111.47</v>
      </c>
      <c r="F58" s="75">
        <v>127.71308523239999</v>
      </c>
      <c r="G58" s="75">
        <f>F58-E58</f>
        <v>16.243085232399991</v>
      </c>
      <c r="H58" s="75">
        <v>199.2</v>
      </c>
      <c r="I58" s="75">
        <v>270.31031317439999</v>
      </c>
      <c r="J58" s="75">
        <f>I58-H58</f>
        <v>71.110313174400005</v>
      </c>
      <c r="K58" s="75">
        <v>277.56030000000004</v>
      </c>
      <c r="L58" s="75">
        <v>283.60418147279995</v>
      </c>
      <c r="M58" s="75">
        <f>L58-K58</f>
        <v>6.0438814727999102</v>
      </c>
      <c r="N58" s="75"/>
      <c r="O58" s="75">
        <v>0</v>
      </c>
      <c r="P58" s="75">
        <f>O58-N58</f>
        <v>0</v>
      </c>
      <c r="Q58" s="75"/>
      <c r="R58" s="75">
        <v>0</v>
      </c>
      <c r="S58" s="75">
        <f>R58-Q58</f>
        <v>0</v>
      </c>
      <c r="T58" s="75"/>
      <c r="U58" s="75">
        <v>12.8495800044</v>
      </c>
      <c r="V58" s="75">
        <f>U58-T58</f>
        <v>12.8495800044</v>
      </c>
      <c r="W58" s="75">
        <f t="shared" si="7"/>
        <v>476.76030000000003</v>
      </c>
      <c r="X58" s="75">
        <f>U58+R58+O58+L58+I58</f>
        <v>566.76407465159991</v>
      </c>
      <c r="Y58" s="75">
        <f>X58-W58</f>
        <v>90.003774651599883</v>
      </c>
      <c r="Z58" s="76">
        <f t="shared" si="15"/>
        <v>4.2770278998833771</v>
      </c>
      <c r="AA58" s="76">
        <f t="shared" si="15"/>
        <v>4.4377917393527619</v>
      </c>
      <c r="AC58" s="8"/>
    </row>
    <row r="59" spans="1:29" ht="15" customHeight="1" x14ac:dyDescent="0.2">
      <c r="A59" s="4">
        <v>55</v>
      </c>
      <c r="B59" s="88" t="s">
        <v>86</v>
      </c>
      <c r="C59" s="73">
        <v>625</v>
      </c>
      <c r="D59" s="74">
        <v>0.36220000000000002</v>
      </c>
      <c r="E59" s="75">
        <v>139.33000000000001</v>
      </c>
      <c r="F59" s="75">
        <v>156.689244054</v>
      </c>
      <c r="G59" s="75">
        <f>F59-E59</f>
        <v>17.359244053999987</v>
      </c>
      <c r="H59" s="75">
        <v>236.57499999999999</v>
      </c>
      <c r="I59" s="75">
        <v>241.33885242839997</v>
      </c>
      <c r="J59" s="75">
        <f>I59-H59</f>
        <v>4.7638524283999857</v>
      </c>
      <c r="K59" s="75">
        <v>356.68480000000005</v>
      </c>
      <c r="L59" s="75">
        <v>398.0808613872</v>
      </c>
      <c r="M59" s="75">
        <f>L59-K59</f>
        <v>41.39606138719995</v>
      </c>
      <c r="N59" s="75"/>
      <c r="O59" s="75">
        <v>0</v>
      </c>
      <c r="P59" s="75">
        <f>O59-N59</f>
        <v>0</v>
      </c>
      <c r="Q59" s="75"/>
      <c r="R59" s="75">
        <v>0</v>
      </c>
      <c r="S59" s="75">
        <f>R59-Q59</f>
        <v>0</v>
      </c>
      <c r="T59" s="75"/>
      <c r="U59" s="75">
        <v>11.820550190399999</v>
      </c>
      <c r="V59" s="75">
        <f>U59-T59</f>
        <v>11.820550190399999</v>
      </c>
      <c r="W59" s="75">
        <f t="shared" si="7"/>
        <v>593.25980000000004</v>
      </c>
      <c r="X59" s="75">
        <f>U59+R59+O59+L59+I59</f>
        <v>651.24026400599996</v>
      </c>
      <c r="Y59" s="75">
        <f>X59-W59</f>
        <v>57.98046400599992</v>
      </c>
      <c r="Z59" s="76">
        <f t="shared" si="15"/>
        <v>4.2579473193138595</v>
      </c>
      <c r="AA59" s="76">
        <f t="shared" si="15"/>
        <v>4.1562537871556922</v>
      </c>
      <c r="AC59" s="8"/>
    </row>
    <row r="60" spans="1:29" ht="15" customHeight="1" x14ac:dyDescent="0.2">
      <c r="A60" s="4">
        <v>56</v>
      </c>
      <c r="B60" s="88" t="s">
        <v>87</v>
      </c>
      <c r="C60" s="73">
        <v>125</v>
      </c>
      <c r="D60" s="74">
        <v>0.36220000000000002</v>
      </c>
      <c r="E60" s="75">
        <v>0</v>
      </c>
      <c r="F60" s="75">
        <v>29.1523477464</v>
      </c>
      <c r="G60" s="75">
        <f>F60-E60</f>
        <v>29.1523477464</v>
      </c>
      <c r="H60" s="75">
        <v>0</v>
      </c>
      <c r="I60" s="75">
        <v>56.235065749199997</v>
      </c>
      <c r="J60" s="75">
        <f>I60-H60</f>
        <v>56.235065749199997</v>
      </c>
      <c r="K60" s="75">
        <v>0</v>
      </c>
      <c r="L60" s="75">
        <v>64.135165114800003</v>
      </c>
      <c r="M60" s="75">
        <f>L60-K60</f>
        <v>64.135165114800003</v>
      </c>
      <c r="N60" s="75"/>
      <c r="O60" s="75">
        <v>0</v>
      </c>
      <c r="P60" s="75">
        <f>O60-N60</f>
        <v>0</v>
      </c>
      <c r="Q60" s="75"/>
      <c r="R60" s="75">
        <v>0</v>
      </c>
      <c r="S60" s="75">
        <f>R60-Q60</f>
        <v>0</v>
      </c>
      <c r="T60" s="75"/>
      <c r="U60" s="75">
        <v>2.7927265175999998</v>
      </c>
      <c r="V60" s="75">
        <f>U60-T60</f>
        <v>2.7927265175999998</v>
      </c>
      <c r="W60" s="75">
        <f t="shared" si="7"/>
        <v>0</v>
      </c>
      <c r="X60" s="75">
        <f>U60+R60+O60+L60+I60</f>
        <v>123.16295738159999</v>
      </c>
      <c r="Y60" s="75">
        <f>X60-W60</f>
        <v>123.16295738159999</v>
      </c>
      <c r="Z60" s="76">
        <f t="shared" si="15"/>
        <v>0</v>
      </c>
      <c r="AA60" s="76">
        <f t="shared" si="15"/>
        <v>4.2248040690585302</v>
      </c>
      <c r="AC60" s="8"/>
    </row>
    <row r="61" spans="1:29" ht="15" customHeight="1" x14ac:dyDescent="0.25">
      <c r="A61" s="89">
        <v>57</v>
      </c>
      <c r="B61" s="85" t="s">
        <v>88</v>
      </c>
      <c r="C61" s="73">
        <v>1040</v>
      </c>
      <c r="D61" s="74">
        <v>0.36220000000000002</v>
      </c>
      <c r="E61" s="75">
        <v>162.36000000000001</v>
      </c>
      <c r="F61" s="75">
        <v>229.28634179999995</v>
      </c>
      <c r="G61" s="75">
        <f t="shared" si="1"/>
        <v>66.926341799999932</v>
      </c>
      <c r="H61" s="75">
        <v>256.86666666666667</v>
      </c>
      <c r="I61" s="75">
        <v>408.16909464479994</v>
      </c>
      <c r="J61" s="75">
        <f t="shared" si="2"/>
        <v>151.30242797813327</v>
      </c>
      <c r="K61" s="75">
        <v>565.01280000000008</v>
      </c>
      <c r="L61" s="75">
        <v>-703.05220447559975</v>
      </c>
      <c r="M61" s="75">
        <f t="shared" si="3"/>
        <v>-1268.0650044755998</v>
      </c>
      <c r="N61" s="75"/>
      <c r="O61" s="75">
        <v>0</v>
      </c>
      <c r="P61" s="75">
        <f t="shared" si="4"/>
        <v>0</v>
      </c>
      <c r="Q61" s="75"/>
      <c r="R61" s="75">
        <v>0</v>
      </c>
      <c r="S61" s="75">
        <f t="shared" si="5"/>
        <v>0</v>
      </c>
      <c r="T61" s="75"/>
      <c r="U61" s="75">
        <v>0</v>
      </c>
      <c r="V61" s="75">
        <f t="shared" si="6"/>
        <v>0</v>
      </c>
      <c r="W61" s="75">
        <f t="shared" si="7"/>
        <v>821.87946666666676</v>
      </c>
      <c r="X61" s="75">
        <f>U61+R61+O61+L61+I61</f>
        <v>-294.88310983079981</v>
      </c>
      <c r="Y61" s="75">
        <f>X61-W61</f>
        <v>-1116.7625764974666</v>
      </c>
      <c r="Z61" s="76">
        <f t="shared" si="15"/>
        <v>5.0620809723248748</v>
      </c>
      <c r="AA61" s="76">
        <f t="shared" si="15"/>
        <v>-1.2860910402069134</v>
      </c>
      <c r="AC61" s="8"/>
    </row>
    <row r="62" spans="1:29" ht="15" customHeight="1" x14ac:dyDescent="0.25">
      <c r="A62" s="90">
        <v>58</v>
      </c>
      <c r="B62" s="78" t="s">
        <v>89</v>
      </c>
      <c r="C62" s="79">
        <f>SUM(C57:C61)</f>
        <v>2520.5500000000002</v>
      </c>
      <c r="D62" s="80">
        <v>0.36220000000000002</v>
      </c>
      <c r="E62" s="81">
        <f>SUM(E57:E61)</f>
        <v>467.28000000000003</v>
      </c>
      <c r="F62" s="81">
        <f t="shared" ref="F62:Y62" si="17">SUM(F57:F61)</f>
        <v>602.7023717351999</v>
      </c>
      <c r="G62" s="81">
        <f t="shared" si="17"/>
        <v>135.4223717351999</v>
      </c>
      <c r="H62" s="81">
        <f t="shared" si="17"/>
        <v>773.85833333333323</v>
      </c>
      <c r="I62" s="81">
        <f t="shared" si="17"/>
        <v>1055.2607077391999</v>
      </c>
      <c r="J62" s="81">
        <f t="shared" si="17"/>
        <v>281.40237440586657</v>
      </c>
      <c r="K62" s="81">
        <f t="shared" si="17"/>
        <v>1337.8051</v>
      </c>
      <c r="L62" s="81">
        <f t="shared" si="17"/>
        <v>209.27250592920018</v>
      </c>
      <c r="M62" s="81">
        <f t="shared" si="17"/>
        <v>-1128.5325940708001</v>
      </c>
      <c r="N62" s="81">
        <f t="shared" si="17"/>
        <v>0</v>
      </c>
      <c r="O62" s="81">
        <f t="shared" si="17"/>
        <v>0</v>
      </c>
      <c r="P62" s="81">
        <f t="shared" si="17"/>
        <v>0</v>
      </c>
      <c r="Q62" s="81">
        <f t="shared" si="17"/>
        <v>0</v>
      </c>
      <c r="R62" s="81">
        <f t="shared" si="17"/>
        <v>0</v>
      </c>
      <c r="S62" s="81">
        <f t="shared" si="17"/>
        <v>0</v>
      </c>
      <c r="T62" s="81">
        <f t="shared" si="17"/>
        <v>0</v>
      </c>
      <c r="U62" s="81">
        <f t="shared" si="17"/>
        <v>37.448194806000004</v>
      </c>
      <c r="V62" s="81">
        <f t="shared" si="17"/>
        <v>37.448194806000004</v>
      </c>
      <c r="W62" s="81">
        <f t="shared" si="17"/>
        <v>2111.6634333333336</v>
      </c>
      <c r="X62" s="81">
        <f t="shared" si="17"/>
        <v>1301.9814084744</v>
      </c>
      <c r="Y62" s="81">
        <f t="shared" si="17"/>
        <v>-809.68202485893357</v>
      </c>
      <c r="Z62" s="82">
        <f t="shared" si="15"/>
        <v>4.5190537436512015</v>
      </c>
      <c r="AA62" s="82">
        <f t="shared" si="15"/>
        <v>2.1602393976415804</v>
      </c>
      <c r="AC62" s="8"/>
    </row>
    <row r="63" spans="1:29" ht="15" customHeight="1" x14ac:dyDescent="0.25">
      <c r="A63" s="4">
        <f t="shared" si="9"/>
        <v>59</v>
      </c>
      <c r="B63" s="85" t="s">
        <v>90</v>
      </c>
      <c r="C63" s="73"/>
      <c r="D63" s="4"/>
      <c r="E63" s="75">
        <v>0</v>
      </c>
      <c r="F63" s="75">
        <v>-12.634498599055194</v>
      </c>
      <c r="G63" s="75">
        <f t="shared" si="1"/>
        <v>-12.634498599055194</v>
      </c>
      <c r="H63" s="75">
        <v>0</v>
      </c>
      <c r="I63" s="75">
        <v>0</v>
      </c>
      <c r="J63" s="75">
        <f t="shared" si="2"/>
        <v>0</v>
      </c>
      <c r="K63" s="75">
        <v>0</v>
      </c>
      <c r="L63" s="75">
        <v>-47.803503171599999</v>
      </c>
      <c r="M63" s="75">
        <f t="shared" si="3"/>
        <v>-47.803503171599999</v>
      </c>
      <c r="N63" s="75"/>
      <c r="O63" s="75">
        <v>0</v>
      </c>
      <c r="P63" s="75">
        <f t="shared" si="4"/>
        <v>0</v>
      </c>
      <c r="Q63" s="75"/>
      <c r="R63" s="75">
        <v>0</v>
      </c>
      <c r="S63" s="75">
        <f t="shared" si="5"/>
        <v>0</v>
      </c>
      <c r="T63" s="75"/>
      <c r="U63" s="75">
        <v>0</v>
      </c>
      <c r="V63" s="75">
        <f t="shared" si="6"/>
        <v>0</v>
      </c>
      <c r="W63" s="75">
        <f t="shared" si="7"/>
        <v>0</v>
      </c>
      <c r="X63" s="75">
        <f t="shared" si="7"/>
        <v>-47.803503171599999</v>
      </c>
      <c r="Y63" s="75">
        <f t="shared" si="8"/>
        <v>-47.803503171599999</v>
      </c>
      <c r="Z63" s="76">
        <f t="shared" si="15"/>
        <v>0</v>
      </c>
      <c r="AA63" s="76">
        <f t="shared" si="15"/>
        <v>3.7835694702736156</v>
      </c>
      <c r="AC63" s="8"/>
    </row>
    <row r="64" spans="1:29" ht="15" customHeight="1" x14ac:dyDescent="0.25">
      <c r="A64" s="4">
        <f t="shared" si="9"/>
        <v>60</v>
      </c>
      <c r="B64" s="85" t="s">
        <v>91</v>
      </c>
      <c r="C64" s="73"/>
      <c r="D64" s="4"/>
      <c r="E64" s="75">
        <v>122.85</v>
      </c>
      <c r="F64" s="75">
        <v>144.75146158800001</v>
      </c>
      <c r="G64" s="75">
        <f t="shared" si="1"/>
        <v>21.901461588000018</v>
      </c>
      <c r="H64" s="75">
        <v>0</v>
      </c>
      <c r="I64" s="75">
        <v>0</v>
      </c>
      <c r="J64" s="75">
        <f t="shared" si="2"/>
        <v>0</v>
      </c>
      <c r="K64" s="75">
        <v>714.98699999999997</v>
      </c>
      <c r="L64" s="75">
        <v>429.98604991328176</v>
      </c>
      <c r="M64" s="75">
        <f t="shared" si="3"/>
        <v>-285.00095008671821</v>
      </c>
      <c r="N64" s="75"/>
      <c r="O64" s="75">
        <v>0</v>
      </c>
      <c r="P64" s="75">
        <f t="shared" si="4"/>
        <v>0</v>
      </c>
      <c r="Q64" s="75"/>
      <c r="R64" s="75">
        <v>0</v>
      </c>
      <c r="S64" s="75">
        <f t="shared" si="5"/>
        <v>0</v>
      </c>
      <c r="T64" s="75"/>
      <c r="U64" s="75">
        <v>-5.2258773599999996E-2</v>
      </c>
      <c r="V64" s="75">
        <f t="shared" si="6"/>
        <v>-5.2258773599999996E-2</v>
      </c>
      <c r="W64" s="75">
        <f t="shared" si="7"/>
        <v>714.98699999999997</v>
      </c>
      <c r="X64" s="75">
        <f t="shared" si="7"/>
        <v>429.93379113968177</v>
      </c>
      <c r="Y64" s="75">
        <f t="shared" si="8"/>
        <v>-285.05320886031819</v>
      </c>
      <c r="Z64" s="76">
        <f t="shared" si="15"/>
        <v>5.82</v>
      </c>
      <c r="AA64" s="76">
        <f t="shared" si="15"/>
        <v>2.9701516407715745</v>
      </c>
      <c r="AC64" s="8"/>
    </row>
    <row r="65" spans="1:29" ht="15" customHeight="1" x14ac:dyDescent="0.25">
      <c r="A65" s="4">
        <f t="shared" si="9"/>
        <v>61</v>
      </c>
      <c r="B65" s="85" t="s">
        <v>92</v>
      </c>
      <c r="C65" s="73"/>
      <c r="D65" s="4"/>
      <c r="E65" s="75">
        <v>0</v>
      </c>
      <c r="F65" s="75">
        <v>-22.552893575999999</v>
      </c>
      <c r="G65" s="75">
        <f t="shared" si="1"/>
        <v>-22.552893575999999</v>
      </c>
      <c r="H65" s="75">
        <v>0</v>
      </c>
      <c r="I65" s="75">
        <v>0</v>
      </c>
      <c r="J65" s="75">
        <f t="shared" si="2"/>
        <v>0</v>
      </c>
      <c r="K65" s="75">
        <v>0</v>
      </c>
      <c r="L65" s="75">
        <v>-144.93614657015476</v>
      </c>
      <c r="M65" s="75">
        <f t="shared" si="3"/>
        <v>-144.93614657015476</v>
      </c>
      <c r="N65" s="75"/>
      <c r="O65" s="75"/>
      <c r="P65" s="75">
        <f t="shared" si="4"/>
        <v>0</v>
      </c>
      <c r="Q65" s="75"/>
      <c r="R65" s="75"/>
      <c r="S65" s="75">
        <f t="shared" si="5"/>
        <v>0</v>
      </c>
      <c r="T65" s="75"/>
      <c r="U65" s="75"/>
      <c r="V65" s="75">
        <f t="shared" si="6"/>
        <v>0</v>
      </c>
      <c r="W65" s="75">
        <f t="shared" si="7"/>
        <v>0</v>
      </c>
      <c r="X65" s="75">
        <f t="shared" si="7"/>
        <v>-144.93614657015476</v>
      </c>
      <c r="Y65" s="75">
        <f t="shared" si="8"/>
        <v>-144.93614657015476</v>
      </c>
      <c r="Z65" s="76">
        <f t="shared" si="15"/>
        <v>0</v>
      </c>
      <c r="AA65" s="76">
        <f t="shared" si="15"/>
        <v>6.4264989360119511</v>
      </c>
      <c r="AC65" s="8"/>
    </row>
    <row r="66" spans="1:29" ht="15" customHeight="1" x14ac:dyDescent="0.25">
      <c r="A66" s="4">
        <f t="shared" si="9"/>
        <v>62</v>
      </c>
      <c r="B66" s="85" t="s">
        <v>93</v>
      </c>
      <c r="C66" s="73"/>
      <c r="D66" s="4"/>
      <c r="E66" s="75">
        <v>0</v>
      </c>
      <c r="F66" s="75"/>
      <c r="G66" s="75">
        <f t="shared" si="1"/>
        <v>0</v>
      </c>
      <c r="H66" s="75">
        <v>0</v>
      </c>
      <c r="I66" s="75"/>
      <c r="J66" s="75">
        <f t="shared" si="2"/>
        <v>0</v>
      </c>
      <c r="K66" s="75">
        <v>0</v>
      </c>
      <c r="L66" s="75"/>
      <c r="M66" s="75">
        <f t="shared" si="3"/>
        <v>0</v>
      </c>
      <c r="N66" s="75"/>
      <c r="O66" s="75"/>
      <c r="P66" s="75">
        <f t="shared" si="4"/>
        <v>0</v>
      </c>
      <c r="Q66" s="75"/>
      <c r="R66" s="75"/>
      <c r="S66" s="75">
        <f t="shared" si="5"/>
        <v>0</v>
      </c>
      <c r="T66" s="75"/>
      <c r="U66" s="75"/>
      <c r="V66" s="75">
        <f t="shared" si="6"/>
        <v>0</v>
      </c>
      <c r="W66" s="75">
        <f t="shared" si="7"/>
        <v>0</v>
      </c>
      <c r="X66" s="75">
        <f t="shared" si="7"/>
        <v>0</v>
      </c>
      <c r="Y66" s="75">
        <f t="shared" si="8"/>
        <v>0</v>
      </c>
      <c r="Z66" s="76">
        <f t="shared" si="15"/>
        <v>0</v>
      </c>
      <c r="AA66" s="76">
        <f t="shared" si="15"/>
        <v>0</v>
      </c>
      <c r="AC66" s="8"/>
    </row>
    <row r="67" spans="1:29" ht="15" customHeight="1" x14ac:dyDescent="0.25">
      <c r="A67" s="4">
        <f t="shared" si="9"/>
        <v>63</v>
      </c>
      <c r="B67" s="85" t="s">
        <v>94</v>
      </c>
      <c r="C67" s="73"/>
      <c r="D67" s="4"/>
      <c r="E67" s="75">
        <v>0</v>
      </c>
      <c r="F67" s="75"/>
      <c r="G67" s="75">
        <f t="shared" si="1"/>
        <v>0</v>
      </c>
      <c r="H67" s="75">
        <v>0</v>
      </c>
      <c r="I67" s="75"/>
      <c r="J67" s="75">
        <f t="shared" si="2"/>
        <v>0</v>
      </c>
      <c r="K67" s="75">
        <v>0</v>
      </c>
      <c r="L67" s="75"/>
      <c r="M67" s="75">
        <f t="shared" si="3"/>
        <v>0</v>
      </c>
      <c r="N67" s="75"/>
      <c r="O67" s="75"/>
      <c r="P67" s="75">
        <f t="shared" si="4"/>
        <v>0</v>
      </c>
      <c r="Q67" s="75"/>
      <c r="R67" s="75"/>
      <c r="S67" s="75">
        <f t="shared" si="5"/>
        <v>0</v>
      </c>
      <c r="T67" s="75"/>
      <c r="U67" s="75"/>
      <c r="V67" s="75">
        <f t="shared" si="6"/>
        <v>0</v>
      </c>
      <c r="W67" s="75">
        <f t="shared" si="7"/>
        <v>0</v>
      </c>
      <c r="X67" s="75">
        <f t="shared" si="7"/>
        <v>0</v>
      </c>
      <c r="Y67" s="75">
        <f t="shared" si="8"/>
        <v>0</v>
      </c>
      <c r="Z67" s="76">
        <f t="shared" si="15"/>
        <v>0</v>
      </c>
      <c r="AA67" s="76">
        <f t="shared" si="15"/>
        <v>0</v>
      </c>
      <c r="AC67" s="8"/>
    </row>
    <row r="68" spans="1:29" ht="15" customHeight="1" x14ac:dyDescent="0.25">
      <c r="A68" s="4">
        <v>64</v>
      </c>
      <c r="B68" s="91" t="s">
        <v>95</v>
      </c>
      <c r="C68" s="73"/>
      <c r="D68" s="4"/>
      <c r="E68" s="75">
        <v>0</v>
      </c>
      <c r="F68" s="75"/>
      <c r="G68" s="75">
        <f t="shared" si="1"/>
        <v>0</v>
      </c>
      <c r="H68" s="75">
        <v>0</v>
      </c>
      <c r="I68" s="75"/>
      <c r="J68" s="75">
        <f t="shared" si="2"/>
        <v>0</v>
      </c>
      <c r="K68" s="75">
        <v>0</v>
      </c>
      <c r="L68" s="75"/>
      <c r="M68" s="75">
        <f t="shared" si="3"/>
        <v>0</v>
      </c>
      <c r="N68" s="75"/>
      <c r="O68" s="75"/>
      <c r="P68" s="75">
        <f t="shared" si="4"/>
        <v>0</v>
      </c>
      <c r="Q68" s="75"/>
      <c r="R68" s="75"/>
      <c r="S68" s="75">
        <f t="shared" si="5"/>
        <v>0</v>
      </c>
      <c r="T68" s="75"/>
      <c r="U68" s="75"/>
      <c r="V68" s="75">
        <f t="shared" si="6"/>
        <v>0</v>
      </c>
      <c r="W68" s="75">
        <f t="shared" si="7"/>
        <v>0</v>
      </c>
      <c r="X68" s="75">
        <f t="shared" si="7"/>
        <v>0</v>
      </c>
      <c r="Y68" s="75">
        <f t="shared" si="8"/>
        <v>0</v>
      </c>
      <c r="Z68" s="76">
        <f t="shared" si="15"/>
        <v>0</v>
      </c>
      <c r="AA68" s="76">
        <f t="shared" si="15"/>
        <v>0</v>
      </c>
      <c r="AC68" s="8"/>
    </row>
    <row r="69" spans="1:29" ht="15" customHeight="1" x14ac:dyDescent="0.25">
      <c r="A69" s="4">
        <v>65</v>
      </c>
      <c r="B69" s="91" t="s">
        <v>96</v>
      </c>
      <c r="C69" s="73"/>
      <c r="D69" s="4"/>
      <c r="E69" s="75">
        <v>0</v>
      </c>
      <c r="F69" s="75"/>
      <c r="G69" s="75">
        <f t="shared" si="1"/>
        <v>0</v>
      </c>
      <c r="H69" s="75">
        <v>0</v>
      </c>
      <c r="I69" s="75"/>
      <c r="J69" s="75">
        <f t="shared" si="2"/>
        <v>0</v>
      </c>
      <c r="K69" s="75">
        <v>0</v>
      </c>
      <c r="L69" s="75"/>
      <c r="M69" s="75">
        <f t="shared" si="3"/>
        <v>0</v>
      </c>
      <c r="N69" s="75"/>
      <c r="O69" s="75"/>
      <c r="P69" s="75">
        <f t="shared" si="4"/>
        <v>0</v>
      </c>
      <c r="Q69" s="75"/>
      <c r="R69" s="75"/>
      <c r="S69" s="75">
        <f t="shared" si="5"/>
        <v>0</v>
      </c>
      <c r="T69" s="75"/>
      <c r="U69" s="75"/>
      <c r="V69" s="75">
        <f t="shared" si="6"/>
        <v>0</v>
      </c>
      <c r="W69" s="75">
        <f>T69+Q69+N69+K69+H69</f>
        <v>0</v>
      </c>
      <c r="X69" s="75">
        <f>U69+R69+O69+L69+I69</f>
        <v>0</v>
      </c>
      <c r="Y69" s="75">
        <f>X69-W69</f>
        <v>0</v>
      </c>
      <c r="Z69" s="76">
        <f t="shared" si="15"/>
        <v>0</v>
      </c>
      <c r="AA69" s="76">
        <f t="shared" si="15"/>
        <v>0</v>
      </c>
      <c r="AC69" s="8"/>
    </row>
    <row r="70" spans="1:29" ht="15" customHeight="1" x14ac:dyDescent="0.25">
      <c r="A70" s="89">
        <v>66</v>
      </c>
      <c r="B70" s="91" t="s">
        <v>97</v>
      </c>
      <c r="C70" s="73"/>
      <c r="D70" s="4"/>
      <c r="E70" s="75">
        <v>0</v>
      </c>
      <c r="F70" s="75">
        <v>59.284895999999989</v>
      </c>
      <c r="G70" s="75">
        <f t="shared" si="1"/>
        <v>59.284895999999989</v>
      </c>
      <c r="H70" s="75">
        <v>0</v>
      </c>
      <c r="I70" s="75">
        <v>0</v>
      </c>
      <c r="J70" s="75">
        <f t="shared" si="2"/>
        <v>0</v>
      </c>
      <c r="K70" s="75">
        <v>0</v>
      </c>
      <c r="L70" s="75">
        <v>285.12441952</v>
      </c>
      <c r="M70" s="75">
        <f t="shared" si="3"/>
        <v>285.12441952</v>
      </c>
      <c r="N70" s="75"/>
      <c r="O70" s="75"/>
      <c r="P70" s="75">
        <f t="shared" si="4"/>
        <v>0</v>
      </c>
      <c r="Q70" s="75"/>
      <c r="R70" s="75"/>
      <c r="S70" s="75">
        <f t="shared" si="5"/>
        <v>0</v>
      </c>
      <c r="T70" s="75"/>
      <c r="U70" s="75"/>
      <c r="V70" s="75">
        <f t="shared" si="6"/>
        <v>0</v>
      </c>
      <c r="W70" s="75">
        <f>T70+Q70+N70+K70+H70</f>
        <v>0</v>
      </c>
      <c r="X70" s="75">
        <f>U70+R70+O70+L70+I70</f>
        <v>285.12441952</v>
      </c>
      <c r="Y70" s="75">
        <f>X70-W70</f>
        <v>285.12441952</v>
      </c>
      <c r="Z70" s="76">
        <f t="shared" si="15"/>
        <v>0</v>
      </c>
      <c r="AA70" s="76">
        <f t="shared" si="15"/>
        <v>4.8093939393939404</v>
      </c>
      <c r="AC70" s="8"/>
    </row>
    <row r="71" spans="1:29" ht="15" customHeight="1" x14ac:dyDescent="0.25">
      <c r="A71" s="77">
        <v>67</v>
      </c>
      <c r="B71" s="92" t="s">
        <v>98</v>
      </c>
      <c r="C71" s="79"/>
      <c r="D71" s="90"/>
      <c r="E71" s="81">
        <f>SUM(E63:E70)</f>
        <v>122.85</v>
      </c>
      <c r="F71" s="81">
        <f t="shared" ref="F71:V71" si="18">SUM(F63:F70)</f>
        <v>168.84896541294478</v>
      </c>
      <c r="G71" s="81">
        <f t="shared" si="18"/>
        <v>45.998965412944813</v>
      </c>
      <c r="H71" s="81">
        <f t="shared" si="18"/>
        <v>0</v>
      </c>
      <c r="I71" s="81">
        <f t="shared" si="18"/>
        <v>0</v>
      </c>
      <c r="J71" s="81">
        <f t="shared" si="18"/>
        <v>0</v>
      </c>
      <c r="K71" s="81">
        <f t="shared" si="18"/>
        <v>714.98699999999997</v>
      </c>
      <c r="L71" s="81">
        <f t="shared" si="18"/>
        <v>522.370819691527</v>
      </c>
      <c r="M71" s="81">
        <f t="shared" si="18"/>
        <v>-192.61618030847291</v>
      </c>
      <c r="N71" s="81">
        <f t="shared" si="18"/>
        <v>0</v>
      </c>
      <c r="O71" s="81">
        <f t="shared" si="18"/>
        <v>0</v>
      </c>
      <c r="P71" s="81">
        <f t="shared" si="18"/>
        <v>0</v>
      </c>
      <c r="Q71" s="81">
        <f t="shared" si="18"/>
        <v>0</v>
      </c>
      <c r="R71" s="81">
        <f t="shared" si="18"/>
        <v>0</v>
      </c>
      <c r="S71" s="81">
        <f t="shared" si="18"/>
        <v>0</v>
      </c>
      <c r="T71" s="81">
        <f t="shared" si="18"/>
        <v>0</v>
      </c>
      <c r="U71" s="81">
        <f t="shared" si="18"/>
        <v>-5.2258773599999996E-2</v>
      </c>
      <c r="V71" s="81">
        <f t="shared" si="18"/>
        <v>-5.2258773599999996E-2</v>
      </c>
      <c r="W71" s="81">
        <f>SUM(W63:W70)</f>
        <v>714.98699999999997</v>
      </c>
      <c r="X71" s="81">
        <f>SUM(X63:X70)</f>
        <v>522.31856091792702</v>
      </c>
      <c r="Y71" s="81">
        <f>SUM(Y63:Y70)</f>
        <v>-192.66843908207289</v>
      </c>
      <c r="Z71" s="82">
        <f t="shared" si="15"/>
        <v>5.82</v>
      </c>
      <c r="AA71" s="82">
        <f t="shared" si="15"/>
        <v>3.0934069370251738</v>
      </c>
      <c r="AC71" s="8"/>
    </row>
    <row r="72" spans="1:29" ht="15" customHeight="1" x14ac:dyDescent="0.25">
      <c r="A72" s="4">
        <v>68</v>
      </c>
      <c r="B72" s="91" t="s">
        <v>99</v>
      </c>
      <c r="C72" s="73"/>
      <c r="D72" s="4"/>
      <c r="E72" s="75">
        <v>0</v>
      </c>
      <c r="F72" s="75">
        <v>0</v>
      </c>
      <c r="G72" s="75">
        <f t="shared" si="1"/>
        <v>0</v>
      </c>
      <c r="H72" s="75">
        <v>1166.0166666666667</v>
      </c>
      <c r="I72" s="75">
        <v>897.61053215159995</v>
      </c>
      <c r="J72" s="75">
        <f t="shared" si="2"/>
        <v>-268.4061345150667</v>
      </c>
      <c r="K72" s="75">
        <v>0</v>
      </c>
      <c r="L72" s="75">
        <v>0</v>
      </c>
      <c r="M72" s="75">
        <f t="shared" si="3"/>
        <v>0</v>
      </c>
      <c r="N72" s="75"/>
      <c r="O72" s="75">
        <v>0</v>
      </c>
      <c r="P72" s="75">
        <f t="shared" si="4"/>
        <v>0</v>
      </c>
      <c r="Q72" s="75"/>
      <c r="R72" s="75">
        <v>0</v>
      </c>
      <c r="S72" s="75">
        <f t="shared" si="5"/>
        <v>0</v>
      </c>
      <c r="T72" s="75"/>
      <c r="U72" s="75">
        <v>16.1286131592</v>
      </c>
      <c r="V72" s="75">
        <f t="shared" si="6"/>
        <v>16.1286131592</v>
      </c>
      <c r="W72" s="75">
        <f t="shared" si="7"/>
        <v>1166.0166666666667</v>
      </c>
      <c r="X72" s="75">
        <f t="shared" si="7"/>
        <v>913.73914531079993</v>
      </c>
      <c r="Y72" s="75">
        <f t="shared" si="8"/>
        <v>-252.27752135586672</v>
      </c>
      <c r="Z72" s="76">
        <f t="shared" si="15"/>
        <v>0</v>
      </c>
      <c r="AA72" s="76">
        <f t="shared" si="15"/>
        <v>0</v>
      </c>
      <c r="AC72" s="8"/>
    </row>
    <row r="73" spans="1:29" ht="15" customHeight="1" x14ac:dyDescent="0.25">
      <c r="A73" s="4">
        <f>A72+1</f>
        <v>69</v>
      </c>
      <c r="B73" s="91" t="s">
        <v>100</v>
      </c>
      <c r="C73" s="73"/>
      <c r="D73" s="4"/>
      <c r="E73" s="75">
        <v>0</v>
      </c>
      <c r="F73" s="75">
        <v>0</v>
      </c>
      <c r="G73" s="75">
        <f t="shared" si="1"/>
        <v>0</v>
      </c>
      <c r="H73" s="75">
        <v>40.241666666666667</v>
      </c>
      <c r="I73" s="75">
        <v>22.9742616168</v>
      </c>
      <c r="J73" s="75">
        <f t="shared" si="2"/>
        <v>-17.267405049866667</v>
      </c>
      <c r="K73" s="75">
        <v>0</v>
      </c>
      <c r="L73" s="75">
        <v>0</v>
      </c>
      <c r="M73" s="75">
        <f t="shared" si="3"/>
        <v>0</v>
      </c>
      <c r="N73" s="75"/>
      <c r="O73" s="75">
        <v>0</v>
      </c>
      <c r="P73" s="75">
        <f t="shared" si="4"/>
        <v>0</v>
      </c>
      <c r="Q73" s="75"/>
      <c r="R73" s="75">
        <v>0</v>
      </c>
      <c r="S73" s="75">
        <f t="shared" si="5"/>
        <v>0</v>
      </c>
      <c r="T73" s="75"/>
      <c r="U73" s="75">
        <v>0</v>
      </c>
      <c r="V73" s="75">
        <f t="shared" si="6"/>
        <v>0</v>
      </c>
      <c r="W73" s="75">
        <f t="shared" si="7"/>
        <v>40.241666666666667</v>
      </c>
      <c r="X73" s="75">
        <f t="shared" si="7"/>
        <v>22.9742616168</v>
      </c>
      <c r="Y73" s="75">
        <f t="shared" si="8"/>
        <v>-17.267405049866667</v>
      </c>
      <c r="Z73" s="76">
        <f t="shared" si="15"/>
        <v>0</v>
      </c>
      <c r="AA73" s="76">
        <f t="shared" si="15"/>
        <v>0</v>
      </c>
      <c r="AC73" s="8"/>
    </row>
    <row r="74" spans="1:29" ht="15" customHeight="1" x14ac:dyDescent="0.25">
      <c r="A74" s="4">
        <f>A73+1</f>
        <v>70</v>
      </c>
      <c r="B74" s="91" t="s">
        <v>101</v>
      </c>
      <c r="C74" s="73"/>
      <c r="D74" s="4"/>
      <c r="E74" s="75">
        <v>0</v>
      </c>
      <c r="F74" s="75">
        <v>0</v>
      </c>
      <c r="G74" s="75">
        <f t="shared" si="1"/>
        <v>0</v>
      </c>
      <c r="H74" s="75">
        <v>544.125</v>
      </c>
      <c r="I74" s="75">
        <v>721.73002741559992</v>
      </c>
      <c r="J74" s="75">
        <f t="shared" si="2"/>
        <v>177.60502741559992</v>
      </c>
      <c r="K74" s="75">
        <v>0</v>
      </c>
      <c r="L74" s="75">
        <v>0</v>
      </c>
      <c r="M74" s="75">
        <f t="shared" si="3"/>
        <v>0</v>
      </c>
      <c r="N74" s="75"/>
      <c r="O74" s="75">
        <v>0</v>
      </c>
      <c r="P74" s="75">
        <f t="shared" si="4"/>
        <v>0</v>
      </c>
      <c r="Q74" s="75"/>
      <c r="R74" s="75">
        <v>0</v>
      </c>
      <c r="S74" s="75">
        <f t="shared" si="5"/>
        <v>0</v>
      </c>
      <c r="T74" s="75"/>
      <c r="U74" s="75">
        <v>2.6791480584</v>
      </c>
      <c r="V74" s="75">
        <f t="shared" si="6"/>
        <v>2.6791480584</v>
      </c>
      <c r="W74" s="75">
        <f t="shared" si="7"/>
        <v>544.125</v>
      </c>
      <c r="X74" s="75">
        <f t="shared" si="7"/>
        <v>724.40917547399988</v>
      </c>
      <c r="Y74" s="75">
        <f t="shared" si="8"/>
        <v>180.28417547399988</v>
      </c>
      <c r="Z74" s="76">
        <f t="shared" si="15"/>
        <v>0</v>
      </c>
      <c r="AA74" s="76">
        <f t="shared" si="15"/>
        <v>0</v>
      </c>
      <c r="AC74" s="8"/>
    </row>
    <row r="75" spans="1:29" ht="15" customHeight="1" x14ac:dyDescent="0.25">
      <c r="A75" s="89">
        <f>A74+1</f>
        <v>71</v>
      </c>
      <c r="B75" s="91" t="s">
        <v>102</v>
      </c>
      <c r="C75" s="73"/>
      <c r="D75" s="4"/>
      <c r="E75" s="75">
        <v>0</v>
      </c>
      <c r="F75" s="75">
        <v>0</v>
      </c>
      <c r="G75" s="75">
        <f t="shared" si="1"/>
        <v>0</v>
      </c>
      <c r="H75" s="75">
        <v>1.6416666666666666</v>
      </c>
      <c r="I75" s="75">
        <v>1.5558396731999999</v>
      </c>
      <c r="J75" s="75">
        <f t="shared" si="2"/>
        <v>-8.5826993466666668E-2</v>
      </c>
      <c r="K75" s="75">
        <v>0</v>
      </c>
      <c r="L75" s="75">
        <v>0</v>
      </c>
      <c r="M75" s="75">
        <f t="shared" si="3"/>
        <v>0</v>
      </c>
      <c r="N75" s="75"/>
      <c r="O75" s="75">
        <v>0</v>
      </c>
      <c r="P75" s="75">
        <f t="shared" si="4"/>
        <v>0</v>
      </c>
      <c r="Q75" s="75"/>
      <c r="R75" s="75">
        <v>0</v>
      </c>
      <c r="S75" s="75">
        <f t="shared" si="5"/>
        <v>0</v>
      </c>
      <c r="T75" s="75"/>
      <c r="U75" s="75">
        <v>0</v>
      </c>
      <c r="V75" s="75">
        <f t="shared" si="6"/>
        <v>0</v>
      </c>
      <c r="W75" s="75">
        <f t="shared" si="7"/>
        <v>1.6416666666666666</v>
      </c>
      <c r="X75" s="75">
        <f t="shared" si="7"/>
        <v>1.5558396731999999</v>
      </c>
      <c r="Y75" s="75">
        <f t="shared" si="8"/>
        <v>-8.5826993466666668E-2</v>
      </c>
      <c r="Z75" s="76">
        <f t="shared" si="15"/>
        <v>0</v>
      </c>
      <c r="AA75" s="76">
        <f t="shared" si="15"/>
        <v>0</v>
      </c>
      <c r="AC75" s="8"/>
    </row>
    <row r="76" spans="1:29" ht="25.5" x14ac:dyDescent="0.25">
      <c r="A76" s="77">
        <f>A75+1</f>
        <v>72</v>
      </c>
      <c r="B76" s="92" t="s">
        <v>103</v>
      </c>
      <c r="C76" s="79"/>
      <c r="D76" s="90"/>
      <c r="E76" s="81">
        <f>SUM(E72:E75)</f>
        <v>0</v>
      </c>
      <c r="F76" s="81">
        <f t="shared" ref="F76:Y76" si="19">SUM(F72:F75)</f>
        <v>0</v>
      </c>
      <c r="G76" s="81">
        <f t="shared" si="19"/>
        <v>0</v>
      </c>
      <c r="H76" s="81">
        <f t="shared" si="19"/>
        <v>1752.0249999999999</v>
      </c>
      <c r="I76" s="81">
        <f t="shared" si="19"/>
        <v>1643.8706608571997</v>
      </c>
      <c r="J76" s="81">
        <f t="shared" si="19"/>
        <v>-108.15433914280013</v>
      </c>
      <c r="K76" s="81">
        <f t="shared" si="19"/>
        <v>0</v>
      </c>
      <c r="L76" s="81">
        <f t="shared" si="19"/>
        <v>0</v>
      </c>
      <c r="M76" s="81">
        <f t="shared" si="19"/>
        <v>0</v>
      </c>
      <c r="N76" s="81">
        <f t="shared" si="19"/>
        <v>0</v>
      </c>
      <c r="O76" s="81">
        <f t="shared" si="19"/>
        <v>0</v>
      </c>
      <c r="P76" s="81">
        <f t="shared" si="19"/>
        <v>0</v>
      </c>
      <c r="Q76" s="81">
        <f t="shared" si="19"/>
        <v>0</v>
      </c>
      <c r="R76" s="81">
        <f t="shared" si="19"/>
        <v>0</v>
      </c>
      <c r="S76" s="81">
        <f t="shared" si="19"/>
        <v>0</v>
      </c>
      <c r="T76" s="81">
        <f t="shared" si="19"/>
        <v>0</v>
      </c>
      <c r="U76" s="81">
        <f t="shared" si="19"/>
        <v>18.8077612176</v>
      </c>
      <c r="V76" s="81">
        <f t="shared" si="19"/>
        <v>18.8077612176</v>
      </c>
      <c r="W76" s="81">
        <f t="shared" si="19"/>
        <v>1752.0249999999999</v>
      </c>
      <c r="X76" s="81">
        <f t="shared" si="19"/>
        <v>1662.6784220747998</v>
      </c>
      <c r="Y76" s="81">
        <f t="shared" si="19"/>
        <v>-89.346577925200194</v>
      </c>
      <c r="Z76" s="82">
        <f t="shared" si="15"/>
        <v>0</v>
      </c>
      <c r="AA76" s="82">
        <f t="shared" si="15"/>
        <v>0</v>
      </c>
      <c r="AC76" s="8"/>
    </row>
    <row r="77" spans="1:29" ht="12.75" x14ac:dyDescent="0.25">
      <c r="A77" s="77">
        <v>73</v>
      </c>
      <c r="B77" s="93" t="s">
        <v>104</v>
      </c>
      <c r="C77" s="79"/>
      <c r="D77" s="90"/>
      <c r="E77" s="81">
        <f t="shared" ref="E77:Y77" si="20">E12+E23+E45+E49+E56+E62+E71+E76+E51</f>
        <v>2827.6400000000003</v>
      </c>
      <c r="F77" s="81">
        <f t="shared" si="20"/>
        <v>2874.8170926662224</v>
      </c>
      <c r="G77" s="81">
        <f t="shared" si="20"/>
        <v>47.177092666221938</v>
      </c>
      <c r="H77" s="81">
        <f t="shared" si="20"/>
        <v>4808.3166666666657</v>
      </c>
      <c r="I77" s="81">
        <f t="shared" si="20"/>
        <v>6792.3631209156756</v>
      </c>
      <c r="J77" s="81">
        <f t="shared" si="20"/>
        <v>1984.0464542490092</v>
      </c>
      <c r="K77" s="81">
        <f t="shared" si="20"/>
        <v>10079.752200000001</v>
      </c>
      <c r="L77" s="81">
        <f t="shared" si="20"/>
        <v>9765.1198753717017</v>
      </c>
      <c r="M77" s="81">
        <f t="shared" si="20"/>
        <v>-314.63232462829961</v>
      </c>
      <c r="N77" s="81">
        <f t="shared" si="20"/>
        <v>0</v>
      </c>
      <c r="O77" s="81">
        <f t="shared" si="20"/>
        <v>0</v>
      </c>
      <c r="P77" s="81">
        <f t="shared" si="20"/>
        <v>0</v>
      </c>
      <c r="Q77" s="81">
        <f t="shared" si="20"/>
        <v>0</v>
      </c>
      <c r="R77" s="81">
        <f t="shared" si="20"/>
        <v>0</v>
      </c>
      <c r="S77" s="81">
        <f t="shared" si="20"/>
        <v>0</v>
      </c>
      <c r="T77" s="81">
        <f t="shared" si="20"/>
        <v>0</v>
      </c>
      <c r="U77" s="81">
        <f t="shared" si="20"/>
        <v>77.732933867358113</v>
      </c>
      <c r="V77" s="81">
        <f t="shared" si="20"/>
        <v>77.732933867358113</v>
      </c>
      <c r="W77" s="81">
        <f t="shared" si="20"/>
        <v>14888.068866666667</v>
      </c>
      <c r="X77" s="81">
        <f t="shared" si="20"/>
        <v>16635.215930154736</v>
      </c>
      <c r="Y77" s="81">
        <f t="shared" si="20"/>
        <v>1747.1470634880682</v>
      </c>
      <c r="Z77" s="82">
        <f t="shared" si="15"/>
        <v>5.2651924808910131</v>
      </c>
      <c r="AA77" s="82">
        <f t="shared" si="15"/>
        <v>5.7865302013793718</v>
      </c>
      <c r="AC77" s="8"/>
    </row>
    <row r="78" spans="1:29" ht="51" x14ac:dyDescent="0.25">
      <c r="A78" s="89">
        <v>74</v>
      </c>
      <c r="B78" s="94" t="s">
        <v>105</v>
      </c>
      <c r="C78" s="73"/>
      <c r="D78" s="4"/>
      <c r="E78" s="75">
        <v>0</v>
      </c>
      <c r="F78" s="75">
        <v>0</v>
      </c>
      <c r="G78" s="75">
        <f>F78-E78</f>
        <v>0</v>
      </c>
      <c r="H78" s="75">
        <v>0</v>
      </c>
      <c r="I78" s="75">
        <v>-368.87551876606085</v>
      </c>
      <c r="J78" s="75">
        <f>I78-H78</f>
        <v>-368.87551876606085</v>
      </c>
      <c r="K78" s="75">
        <v>0</v>
      </c>
      <c r="L78" s="75">
        <v>0</v>
      </c>
      <c r="M78" s="75">
        <f>L78-K78</f>
        <v>0</v>
      </c>
      <c r="N78" s="75"/>
      <c r="O78" s="75"/>
      <c r="P78" s="75">
        <f>O78-N78</f>
        <v>0</v>
      </c>
      <c r="Q78" s="75"/>
      <c r="R78" s="75"/>
      <c r="S78" s="75">
        <f>R78-Q78</f>
        <v>0</v>
      </c>
      <c r="T78" s="75"/>
      <c r="U78" s="75"/>
      <c r="V78" s="75">
        <f>U78-T78</f>
        <v>0</v>
      </c>
      <c r="W78" s="75">
        <f>T78+Q78+N78+K78+H78</f>
        <v>0</v>
      </c>
      <c r="X78" s="75">
        <f>U78+R78+O78+L78+I78</f>
        <v>-368.87551876606085</v>
      </c>
      <c r="Y78" s="75">
        <f>X78-W78</f>
        <v>-368.87551876606085</v>
      </c>
      <c r="Z78" s="76">
        <f t="shared" si="15"/>
        <v>0</v>
      </c>
      <c r="AA78" s="76">
        <f t="shared" si="15"/>
        <v>0</v>
      </c>
      <c r="AC78" s="8"/>
    </row>
    <row r="79" spans="1:29" ht="12.75" x14ac:dyDescent="0.25">
      <c r="A79" s="77">
        <v>75</v>
      </c>
      <c r="B79" s="93" t="s">
        <v>166</v>
      </c>
      <c r="C79" s="79"/>
      <c r="D79" s="90"/>
      <c r="E79" s="81">
        <f t="shared" ref="E79:Y79" si="21">SUM(E77:E78)</f>
        <v>2827.6400000000003</v>
      </c>
      <c r="F79" s="81">
        <f t="shared" si="21"/>
        <v>2874.8170926662224</v>
      </c>
      <c r="G79" s="81">
        <f t="shared" si="21"/>
        <v>47.177092666221938</v>
      </c>
      <c r="H79" s="95">
        <f t="shared" si="21"/>
        <v>4808.3166666666657</v>
      </c>
      <c r="I79" s="81">
        <f t="shared" si="21"/>
        <v>6423.4876021496148</v>
      </c>
      <c r="J79" s="81">
        <f t="shared" si="21"/>
        <v>1615.1709354829484</v>
      </c>
      <c r="K79" s="81">
        <f t="shared" si="21"/>
        <v>10079.752200000001</v>
      </c>
      <c r="L79" s="81">
        <f t="shared" si="21"/>
        <v>9765.1198753717017</v>
      </c>
      <c r="M79" s="81">
        <f t="shared" si="21"/>
        <v>-314.63232462829961</v>
      </c>
      <c r="N79" s="81">
        <f t="shared" si="21"/>
        <v>0</v>
      </c>
      <c r="O79" s="81">
        <f t="shared" si="21"/>
        <v>0</v>
      </c>
      <c r="P79" s="81">
        <f t="shared" si="21"/>
        <v>0</v>
      </c>
      <c r="Q79" s="81">
        <f t="shared" si="21"/>
        <v>0</v>
      </c>
      <c r="R79" s="81">
        <f t="shared" si="21"/>
        <v>0</v>
      </c>
      <c r="S79" s="81">
        <f t="shared" si="21"/>
        <v>0</v>
      </c>
      <c r="T79" s="81">
        <f t="shared" si="21"/>
        <v>0</v>
      </c>
      <c r="U79" s="81">
        <f t="shared" si="21"/>
        <v>77.732933867358113</v>
      </c>
      <c r="V79" s="81">
        <f t="shared" si="21"/>
        <v>77.732933867358113</v>
      </c>
      <c r="W79" s="81">
        <f t="shared" si="21"/>
        <v>14888.068866666667</v>
      </c>
      <c r="X79" s="81">
        <f t="shared" si="21"/>
        <v>16266.340411388675</v>
      </c>
      <c r="Y79" s="81">
        <f t="shared" si="21"/>
        <v>1378.2715447220073</v>
      </c>
      <c r="Z79" s="82">
        <f t="shared" si="15"/>
        <v>5.2651924808910131</v>
      </c>
      <c r="AA79" s="82">
        <f t="shared" si="15"/>
        <v>5.6582175098669003</v>
      </c>
      <c r="AB79" s="10">
        <f>AA79-Z79</f>
        <v>0.3930250289758872</v>
      </c>
    </row>
    <row r="80" spans="1:29" ht="21" customHeight="1" x14ac:dyDescent="0.25"/>
    <row r="81" spans="13:27" ht="21" customHeight="1" x14ac:dyDescent="0.25">
      <c r="V81" s="8"/>
      <c r="X81" s="11"/>
    </row>
    <row r="82" spans="13:27" ht="21" customHeight="1" x14ac:dyDescent="0.25">
      <c r="M82" s="12">
        <v>1</v>
      </c>
      <c r="N82" s="98" t="s">
        <v>118</v>
      </c>
      <c r="O82" s="98"/>
      <c r="P82" s="98"/>
      <c r="Q82" s="98"/>
      <c r="R82" s="98"/>
      <c r="S82" s="98"/>
      <c r="T82" s="98"/>
      <c r="U82" s="98"/>
      <c r="V82" s="98"/>
      <c r="W82" s="98"/>
      <c r="X82" s="13" t="s">
        <v>119</v>
      </c>
      <c r="Y82" s="14">
        <f>+X79/F79</f>
        <v>5.6582175098669003</v>
      </c>
    </row>
    <row r="83" spans="13:27" ht="21" customHeight="1" x14ac:dyDescent="0.25">
      <c r="M83" s="15">
        <v>2</v>
      </c>
      <c r="N83" s="98" t="s">
        <v>120</v>
      </c>
      <c r="O83" s="98"/>
      <c r="P83" s="98"/>
      <c r="Q83" s="98"/>
      <c r="R83" s="98"/>
      <c r="S83" s="98"/>
      <c r="T83" s="98"/>
      <c r="U83" s="98"/>
      <c r="V83" s="98"/>
      <c r="W83" s="98"/>
      <c r="X83" s="13" t="s">
        <v>119</v>
      </c>
      <c r="Y83" s="14">
        <f>+W79/E79</f>
        <v>5.2651924808910131</v>
      </c>
    </row>
    <row r="84" spans="13:27" ht="21" customHeight="1" x14ac:dyDescent="0.25">
      <c r="M84" s="12">
        <v>3</v>
      </c>
      <c r="N84" s="98" t="s">
        <v>121</v>
      </c>
      <c r="O84" s="98"/>
      <c r="P84" s="98"/>
      <c r="Q84" s="98"/>
      <c r="R84" s="98"/>
      <c r="S84" s="98"/>
      <c r="T84" s="98"/>
      <c r="U84" s="98"/>
      <c r="V84" s="98"/>
      <c r="W84" s="98"/>
      <c r="X84" s="13" t="s">
        <v>119</v>
      </c>
      <c r="Y84" s="16">
        <v>8.9099999999999999E-2</v>
      </c>
    </row>
    <row r="85" spans="13:27" ht="21" customHeight="1" x14ac:dyDescent="0.25">
      <c r="M85" s="15">
        <v>4</v>
      </c>
      <c r="N85" s="98" t="s">
        <v>122</v>
      </c>
      <c r="O85" s="98"/>
      <c r="P85" s="98"/>
      <c r="Q85" s="98"/>
      <c r="R85" s="98"/>
      <c r="S85" s="98"/>
      <c r="T85" s="98"/>
      <c r="U85" s="98"/>
      <c r="V85" s="98"/>
      <c r="W85" s="98"/>
      <c r="X85" s="13" t="s">
        <v>119</v>
      </c>
      <c r="Y85" s="16">
        <v>8.3900000000000002E-2</v>
      </c>
      <c r="AA85" s="10"/>
    </row>
    <row r="86" spans="13:27" ht="15.75" x14ac:dyDescent="0.25">
      <c r="M86" s="12">
        <v>5</v>
      </c>
      <c r="N86" s="98" t="s">
        <v>123</v>
      </c>
      <c r="O86" s="98"/>
      <c r="P86" s="98"/>
      <c r="Q86" s="98"/>
      <c r="R86" s="98"/>
      <c r="S86" s="98"/>
      <c r="T86" s="98"/>
      <c r="U86" s="98"/>
      <c r="V86" s="98"/>
      <c r="W86" s="98"/>
      <c r="X86" s="13" t="s">
        <v>119</v>
      </c>
      <c r="Y86" s="17">
        <f>+MIN(Y84,Y85)*100</f>
        <v>8.39</v>
      </c>
    </row>
    <row r="87" spans="13:27" ht="33.75" customHeight="1" x14ac:dyDescent="0.25">
      <c r="M87" s="18">
        <v>6</v>
      </c>
      <c r="N87" s="99" t="s">
        <v>124</v>
      </c>
      <c r="O87" s="99"/>
      <c r="P87" s="99"/>
      <c r="Q87" s="99"/>
      <c r="R87" s="99"/>
      <c r="S87" s="99"/>
      <c r="T87" s="99"/>
      <c r="U87" s="99"/>
      <c r="V87" s="99"/>
      <c r="W87" s="99"/>
      <c r="X87" s="13" t="s">
        <v>119</v>
      </c>
      <c r="Y87" s="14">
        <f>+(Y82-Y83)/(1-(Y86/100))</f>
        <v>0.4290197892979884</v>
      </c>
    </row>
    <row r="88" spans="13:27" ht="21" customHeight="1" x14ac:dyDescent="0.25">
      <c r="M88" s="12">
        <v>7</v>
      </c>
      <c r="N88" s="98" t="s">
        <v>125</v>
      </c>
      <c r="O88" s="98"/>
      <c r="P88" s="98"/>
      <c r="Q88" s="98"/>
      <c r="R88" s="98"/>
      <c r="S88" s="98"/>
      <c r="T88" s="98"/>
      <c r="U88" s="98"/>
      <c r="V88" s="98"/>
      <c r="W88" s="98"/>
      <c r="X88" s="13" t="s">
        <v>119</v>
      </c>
      <c r="Y88" s="21">
        <v>8.6999999999999994E-2</v>
      </c>
    </row>
    <row r="89" spans="13:27" ht="21" customHeight="1" x14ac:dyDescent="0.25">
      <c r="M89" s="12">
        <v>8</v>
      </c>
      <c r="N89" s="98" t="s">
        <v>126</v>
      </c>
      <c r="O89" s="98"/>
      <c r="P89" s="98"/>
      <c r="Q89" s="98"/>
      <c r="R89" s="98"/>
      <c r="S89" s="98"/>
      <c r="T89" s="98"/>
      <c r="U89" s="98"/>
      <c r="V89" s="98"/>
      <c r="W89" s="98"/>
      <c r="X89" s="13" t="s">
        <v>119</v>
      </c>
      <c r="Y89" s="17">
        <v>2596.3246551200004</v>
      </c>
    </row>
    <row r="90" spans="13:27" ht="21" customHeight="1" x14ac:dyDescent="0.25">
      <c r="M90" s="12">
        <v>9</v>
      </c>
      <c r="N90" s="98" t="s">
        <v>127</v>
      </c>
      <c r="O90" s="98"/>
      <c r="P90" s="98"/>
      <c r="Q90" s="98"/>
      <c r="R90" s="98"/>
      <c r="S90" s="98"/>
      <c r="T90" s="98"/>
      <c r="U90" s="98"/>
      <c r="V90" s="98"/>
      <c r="W90" s="98"/>
      <c r="X90" s="13" t="s">
        <v>119</v>
      </c>
      <c r="Y90" s="17">
        <f>+Y89*Y87</f>
        <v>1113.8746564887549</v>
      </c>
    </row>
    <row r="91" spans="13:27" ht="21" customHeight="1" x14ac:dyDescent="0.25">
      <c r="M91" s="12">
        <v>10</v>
      </c>
      <c r="N91" s="98" t="s">
        <v>128</v>
      </c>
      <c r="O91" s="98"/>
      <c r="P91" s="98"/>
      <c r="Q91" s="98"/>
      <c r="R91" s="98"/>
      <c r="S91" s="98"/>
      <c r="T91" s="98"/>
      <c r="U91" s="98"/>
      <c r="V91" s="98"/>
      <c r="W91" s="98"/>
      <c r="X91" s="13" t="s">
        <v>119</v>
      </c>
      <c r="Y91" s="17">
        <f>+Y79</f>
        <v>1378.2715447220073</v>
      </c>
    </row>
    <row r="92" spans="13:27" ht="21" customHeight="1" x14ac:dyDescent="0.25">
      <c r="M92" s="12">
        <v>11</v>
      </c>
      <c r="N92" s="98" t="s">
        <v>129</v>
      </c>
      <c r="O92" s="98"/>
      <c r="P92" s="98"/>
      <c r="Q92" s="98"/>
      <c r="R92" s="98"/>
      <c r="S92" s="98"/>
      <c r="T92" s="98"/>
      <c r="U92" s="98"/>
      <c r="V92" s="98"/>
      <c r="W92" s="98"/>
      <c r="X92" s="13" t="s">
        <v>119</v>
      </c>
      <c r="Y92" s="17">
        <f>+F79</f>
        <v>2874.8170926662224</v>
      </c>
    </row>
    <row r="93" spans="13:27" ht="20.100000000000001" customHeight="1" x14ac:dyDescent="0.25">
      <c r="M93" s="12">
        <v>12</v>
      </c>
      <c r="N93" s="98" t="s">
        <v>130</v>
      </c>
      <c r="O93" s="98"/>
      <c r="P93" s="98"/>
      <c r="Q93" s="98"/>
      <c r="R93" s="98"/>
      <c r="S93" s="98"/>
      <c r="T93" s="98"/>
      <c r="U93" s="98"/>
      <c r="V93" s="98"/>
      <c r="W93" s="98"/>
      <c r="X93" s="13" t="s">
        <v>119</v>
      </c>
      <c r="Y93" s="17">
        <f>+Y89/(1-Y88)</f>
        <v>2843.7290855640749</v>
      </c>
    </row>
    <row r="94" spans="13:27" ht="20.100000000000001" customHeight="1" x14ac:dyDescent="0.25">
      <c r="M94" s="12">
        <v>13</v>
      </c>
      <c r="N94" s="98" t="s">
        <v>131</v>
      </c>
      <c r="O94" s="98"/>
      <c r="P94" s="98"/>
      <c r="Q94" s="98"/>
      <c r="R94" s="98"/>
      <c r="S94" s="98"/>
      <c r="T94" s="98"/>
      <c r="U94" s="98"/>
      <c r="V94" s="98"/>
      <c r="W94" s="98"/>
      <c r="X94" s="13" t="s">
        <v>119</v>
      </c>
      <c r="Y94" s="17">
        <f>+Y89/(1-Y85)</f>
        <v>2834.1061621220397</v>
      </c>
    </row>
    <row r="95" spans="13:27" ht="20.100000000000001" customHeight="1" x14ac:dyDescent="0.25">
      <c r="M95" s="12">
        <v>14</v>
      </c>
      <c r="N95" s="98" t="s">
        <v>132</v>
      </c>
      <c r="O95" s="98"/>
      <c r="P95" s="98"/>
      <c r="Q95" s="98"/>
      <c r="R95" s="98"/>
      <c r="S95" s="98"/>
      <c r="T95" s="98"/>
      <c r="U95" s="98"/>
      <c r="V95" s="98"/>
      <c r="W95" s="98"/>
      <c r="X95" s="13" t="s">
        <v>119</v>
      </c>
      <c r="Y95" s="17">
        <f>+MIN(Y93,Y94,Y92)</f>
        <v>2834.1061621220397</v>
      </c>
    </row>
    <row r="96" spans="13:27" ht="20.100000000000001" customHeight="1" x14ac:dyDescent="0.25">
      <c r="M96" s="12">
        <v>15</v>
      </c>
      <c r="N96" s="98" t="s">
        <v>133</v>
      </c>
      <c r="O96" s="98"/>
      <c r="P96" s="98"/>
      <c r="Q96" s="98"/>
      <c r="R96" s="98"/>
      <c r="S96" s="98"/>
      <c r="T96" s="98"/>
      <c r="U96" s="98"/>
      <c r="V96" s="98"/>
      <c r="W96" s="98"/>
      <c r="X96" s="13" t="s">
        <v>119</v>
      </c>
      <c r="Y96" s="17">
        <f>+Y95*Y82</f>
        <v>16035.989111340605</v>
      </c>
    </row>
    <row r="97" spans="13:25" ht="20.100000000000001" customHeight="1" x14ac:dyDescent="0.25">
      <c r="M97" s="12">
        <v>16</v>
      </c>
      <c r="N97" s="98" t="s">
        <v>134</v>
      </c>
      <c r="O97" s="98"/>
      <c r="P97" s="98"/>
      <c r="Q97" s="98"/>
      <c r="R97" s="98"/>
      <c r="S97" s="98"/>
      <c r="T97" s="98"/>
      <c r="U97" s="98"/>
      <c r="V97" s="98"/>
      <c r="W97" s="98"/>
      <c r="X97" s="13" t="s">
        <v>119</v>
      </c>
      <c r="Y97" s="17">
        <f>+Y96-W79</f>
        <v>1147.9202446739382</v>
      </c>
    </row>
    <row r="98" spans="13:25" ht="20.100000000000001" customHeight="1" x14ac:dyDescent="0.25">
      <c r="M98" s="18">
        <v>17</v>
      </c>
      <c r="N98" s="99" t="s">
        <v>135</v>
      </c>
      <c r="O98" s="99"/>
      <c r="P98" s="99"/>
      <c r="Q98" s="99"/>
      <c r="R98" s="99"/>
      <c r="S98" s="99"/>
      <c r="T98" s="99"/>
      <c r="U98" s="99"/>
      <c r="V98" s="99"/>
      <c r="W98" s="99"/>
      <c r="X98" s="13" t="s">
        <v>119</v>
      </c>
      <c r="Y98" s="14">
        <f>+Y97/Y89</f>
        <v>0.44213278274356721</v>
      </c>
    </row>
    <row r="99" spans="13:25" ht="20.100000000000001" customHeight="1" x14ac:dyDescent="0.25">
      <c r="M99" s="12">
        <v>18</v>
      </c>
      <c r="N99" s="98" t="s">
        <v>136</v>
      </c>
      <c r="O99" s="98"/>
      <c r="P99" s="98"/>
      <c r="Q99" s="98"/>
      <c r="R99" s="98"/>
      <c r="S99" s="98"/>
      <c r="T99" s="98"/>
      <c r="U99" s="98"/>
      <c r="V99" s="98"/>
      <c r="W99" s="98"/>
      <c r="X99" s="13" t="s">
        <v>119</v>
      </c>
      <c r="Y99" s="14">
        <v>0.4</v>
      </c>
    </row>
  </sheetData>
  <autoFilter ref="B1:B84" xr:uid="{9F5E90F8-13AF-4950-B69C-E916C400E29F}"/>
  <mergeCells count="33">
    <mergeCell ref="C16:C18"/>
    <mergeCell ref="C21:C22"/>
    <mergeCell ref="A1:AA1"/>
    <mergeCell ref="A2:A4"/>
    <mergeCell ref="B2:B4"/>
    <mergeCell ref="C2:C4"/>
    <mergeCell ref="D2:D4"/>
    <mergeCell ref="E2:G3"/>
    <mergeCell ref="H2:Y2"/>
    <mergeCell ref="H3:J3"/>
    <mergeCell ref="K3:M3"/>
    <mergeCell ref="N3:P3"/>
    <mergeCell ref="Q3:S3"/>
    <mergeCell ref="T3:V3"/>
    <mergeCell ref="W3:Y3"/>
    <mergeCell ref="N82:W82"/>
    <mergeCell ref="N83:W83"/>
    <mergeCell ref="N84:W84"/>
    <mergeCell ref="N85:W85"/>
    <mergeCell ref="N86:W86"/>
    <mergeCell ref="N87:W87"/>
    <mergeCell ref="N88:W88"/>
    <mergeCell ref="N89:W89"/>
    <mergeCell ref="N90:W90"/>
    <mergeCell ref="N91:W91"/>
    <mergeCell ref="N97:W97"/>
    <mergeCell ref="N98:W98"/>
    <mergeCell ref="N99:W99"/>
    <mergeCell ref="N92:W92"/>
    <mergeCell ref="N93:W93"/>
    <mergeCell ref="N94:W94"/>
    <mergeCell ref="N95:W95"/>
    <mergeCell ref="N96:W96"/>
  </mergeCells>
  <printOptions horizontalCentered="1"/>
  <pageMargins left="0.27559055118110237" right="0.27559055118110237" top="0.19685039370078741" bottom="0.19685039370078741" header="0.19685039370078741" footer="0.19685039370078741"/>
  <pageSetup paperSize="5" scale="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21"/>
  <sheetViews>
    <sheetView view="pageBreakPreview" topLeftCell="A52" zoomScale="60" zoomScaleNormal="100" workbookViewId="0">
      <selection activeCell="V32" sqref="V32"/>
    </sheetView>
  </sheetViews>
  <sheetFormatPr defaultRowHeight="12" x14ac:dyDescent="0.25"/>
  <cols>
    <col min="1" max="1" width="6.7109375" style="7" customWidth="1"/>
    <col min="2" max="2" width="26" style="7" customWidth="1"/>
    <col min="3" max="3" width="6.7109375" style="7" customWidth="1"/>
    <col min="4" max="4" width="8" style="7" bestFit="1" customWidth="1"/>
    <col min="5" max="5" width="11.42578125" style="7" customWidth="1"/>
    <col min="6" max="6" width="12.5703125" style="7" customWidth="1"/>
    <col min="7" max="8" width="10.42578125" style="7" customWidth="1"/>
    <col min="9" max="9" width="11.28515625" style="7" customWidth="1"/>
    <col min="10" max="10" width="10.5703125" style="7" customWidth="1"/>
    <col min="11" max="11" width="11.85546875" style="7" customWidth="1"/>
    <col min="12" max="13" width="11.28515625" style="7" customWidth="1"/>
    <col min="14" max="15" width="8" style="7" bestFit="1" customWidth="1"/>
    <col min="16" max="16" width="10.7109375" style="7" customWidth="1"/>
    <col min="17" max="17" width="8" style="7" bestFit="1" customWidth="1"/>
    <col min="18" max="18" width="6.5703125" style="7" customWidth="1"/>
    <col min="19" max="19" width="9.28515625" style="7" customWidth="1"/>
    <col min="20" max="20" width="7.42578125" style="7" customWidth="1"/>
    <col min="21" max="21" width="9.7109375" style="7" customWidth="1"/>
    <col min="22" max="22" width="11.28515625" style="7" customWidth="1"/>
    <col min="23" max="23" width="13.42578125" style="7" customWidth="1"/>
    <col min="24" max="24" width="13" style="7" customWidth="1"/>
    <col min="25" max="25" width="15.140625" style="7" customWidth="1"/>
    <col min="26" max="26" width="7.85546875" style="7" customWidth="1"/>
    <col min="27" max="27" width="8" style="7" customWidth="1"/>
    <col min="28" max="30" width="6.7109375" style="7" customWidth="1"/>
    <col min="31" max="256" width="9.140625" style="7"/>
    <col min="257" max="257" width="6.7109375" style="7" customWidth="1"/>
    <col min="258" max="258" width="26" style="7" customWidth="1"/>
    <col min="259" max="260" width="6.7109375" style="7" customWidth="1"/>
    <col min="261" max="261" width="10.42578125" style="7" customWidth="1"/>
    <col min="262" max="262" width="9.42578125" style="7" customWidth="1"/>
    <col min="263" max="263" width="10.42578125" style="7" customWidth="1"/>
    <col min="264" max="264" width="9.42578125" style="7" bestFit="1" customWidth="1"/>
    <col min="265" max="265" width="11.28515625" style="7" customWidth="1"/>
    <col min="266" max="267" width="10.5703125" style="7" customWidth="1"/>
    <col min="268" max="269" width="11.28515625" style="7" customWidth="1"/>
    <col min="270" max="270" width="9.42578125" style="7" customWidth="1"/>
    <col min="271" max="271" width="10" style="7" customWidth="1"/>
    <col min="272" max="272" width="10.7109375" style="7" customWidth="1"/>
    <col min="273" max="273" width="6.7109375" style="7" customWidth="1"/>
    <col min="274" max="274" width="9.140625" style="7"/>
    <col min="275" max="275" width="9.5703125" style="7" customWidth="1"/>
    <col min="276" max="276" width="9" style="7" customWidth="1"/>
    <col min="277" max="277" width="11.140625" style="7" customWidth="1"/>
    <col min="278" max="278" width="11.28515625" style="7" customWidth="1"/>
    <col min="279" max="279" width="10.42578125" style="7" customWidth="1"/>
    <col min="280" max="280" width="11.85546875" style="7" customWidth="1"/>
    <col min="281" max="281" width="11" style="7" customWidth="1"/>
    <col min="282" max="282" width="7.85546875" style="7" customWidth="1"/>
    <col min="283" max="283" width="8" style="7" customWidth="1"/>
    <col min="284" max="286" width="6.7109375" style="7" customWidth="1"/>
    <col min="287" max="512" width="9.140625" style="7"/>
    <col min="513" max="513" width="6.7109375" style="7" customWidth="1"/>
    <col min="514" max="514" width="26" style="7" customWidth="1"/>
    <col min="515" max="516" width="6.7109375" style="7" customWidth="1"/>
    <col min="517" max="517" width="10.42578125" style="7" customWidth="1"/>
    <col min="518" max="518" width="9.42578125" style="7" customWidth="1"/>
    <col min="519" max="519" width="10.42578125" style="7" customWidth="1"/>
    <col min="520" max="520" width="9.42578125" style="7" bestFit="1" customWidth="1"/>
    <col min="521" max="521" width="11.28515625" style="7" customWidth="1"/>
    <col min="522" max="523" width="10.5703125" style="7" customWidth="1"/>
    <col min="524" max="525" width="11.28515625" style="7" customWidth="1"/>
    <col min="526" max="526" width="9.42578125" style="7" customWidth="1"/>
    <col min="527" max="527" width="10" style="7" customWidth="1"/>
    <col min="528" max="528" width="10.7109375" style="7" customWidth="1"/>
    <col min="529" max="529" width="6.7109375" style="7" customWidth="1"/>
    <col min="530" max="530" width="9.140625" style="7"/>
    <col min="531" max="531" width="9.5703125" style="7" customWidth="1"/>
    <col min="532" max="532" width="9" style="7" customWidth="1"/>
    <col min="533" max="533" width="11.140625" style="7" customWidth="1"/>
    <col min="534" max="534" width="11.28515625" style="7" customWidth="1"/>
    <col min="535" max="535" width="10.42578125" style="7" customWidth="1"/>
    <col min="536" max="536" width="11.85546875" style="7" customWidth="1"/>
    <col min="537" max="537" width="11" style="7" customWidth="1"/>
    <col min="538" max="538" width="7.85546875" style="7" customWidth="1"/>
    <col min="539" max="539" width="8" style="7" customWidth="1"/>
    <col min="540" max="542" width="6.7109375" style="7" customWidth="1"/>
    <col min="543" max="768" width="9.140625" style="7"/>
    <col min="769" max="769" width="6.7109375" style="7" customWidth="1"/>
    <col min="770" max="770" width="26" style="7" customWidth="1"/>
    <col min="771" max="772" width="6.7109375" style="7" customWidth="1"/>
    <col min="773" max="773" width="10.42578125" style="7" customWidth="1"/>
    <col min="774" max="774" width="9.42578125" style="7" customWidth="1"/>
    <col min="775" max="775" width="10.42578125" style="7" customWidth="1"/>
    <col min="776" max="776" width="9.42578125" style="7" bestFit="1" customWidth="1"/>
    <col min="777" max="777" width="11.28515625" style="7" customWidth="1"/>
    <col min="778" max="779" width="10.5703125" style="7" customWidth="1"/>
    <col min="780" max="781" width="11.28515625" style="7" customWidth="1"/>
    <col min="782" max="782" width="9.42578125" style="7" customWidth="1"/>
    <col min="783" max="783" width="10" style="7" customWidth="1"/>
    <col min="784" max="784" width="10.7109375" style="7" customWidth="1"/>
    <col min="785" max="785" width="6.7109375" style="7" customWidth="1"/>
    <col min="786" max="786" width="9.140625" style="7"/>
    <col min="787" max="787" width="9.5703125" style="7" customWidth="1"/>
    <col min="788" max="788" width="9" style="7" customWidth="1"/>
    <col min="789" max="789" width="11.140625" style="7" customWidth="1"/>
    <col min="790" max="790" width="11.28515625" style="7" customWidth="1"/>
    <col min="791" max="791" width="10.42578125" style="7" customWidth="1"/>
    <col min="792" max="792" width="11.85546875" style="7" customWidth="1"/>
    <col min="793" max="793" width="11" style="7" customWidth="1"/>
    <col min="794" max="794" width="7.85546875" style="7" customWidth="1"/>
    <col min="795" max="795" width="8" style="7" customWidth="1"/>
    <col min="796" max="798" width="6.7109375" style="7" customWidth="1"/>
    <col min="799" max="1024" width="9.140625" style="7"/>
    <col min="1025" max="1025" width="6.7109375" style="7" customWidth="1"/>
    <col min="1026" max="1026" width="26" style="7" customWidth="1"/>
    <col min="1027" max="1028" width="6.7109375" style="7" customWidth="1"/>
    <col min="1029" max="1029" width="10.42578125" style="7" customWidth="1"/>
    <col min="1030" max="1030" width="9.42578125" style="7" customWidth="1"/>
    <col min="1031" max="1031" width="10.42578125" style="7" customWidth="1"/>
    <col min="1032" max="1032" width="9.42578125" style="7" bestFit="1" customWidth="1"/>
    <col min="1033" max="1033" width="11.28515625" style="7" customWidth="1"/>
    <col min="1034" max="1035" width="10.5703125" style="7" customWidth="1"/>
    <col min="1036" max="1037" width="11.28515625" style="7" customWidth="1"/>
    <col min="1038" max="1038" width="9.42578125" style="7" customWidth="1"/>
    <col min="1039" max="1039" width="10" style="7" customWidth="1"/>
    <col min="1040" max="1040" width="10.7109375" style="7" customWidth="1"/>
    <col min="1041" max="1041" width="6.7109375" style="7" customWidth="1"/>
    <col min="1042" max="1042" width="9.140625" style="7"/>
    <col min="1043" max="1043" width="9.5703125" style="7" customWidth="1"/>
    <col min="1044" max="1044" width="9" style="7" customWidth="1"/>
    <col min="1045" max="1045" width="11.140625" style="7" customWidth="1"/>
    <col min="1046" max="1046" width="11.28515625" style="7" customWidth="1"/>
    <col min="1047" max="1047" width="10.42578125" style="7" customWidth="1"/>
    <col min="1048" max="1048" width="11.85546875" style="7" customWidth="1"/>
    <col min="1049" max="1049" width="11" style="7" customWidth="1"/>
    <col min="1050" max="1050" width="7.85546875" style="7" customWidth="1"/>
    <col min="1051" max="1051" width="8" style="7" customWidth="1"/>
    <col min="1052" max="1054" width="6.7109375" style="7" customWidth="1"/>
    <col min="1055" max="1280" width="9.140625" style="7"/>
    <col min="1281" max="1281" width="6.7109375" style="7" customWidth="1"/>
    <col min="1282" max="1282" width="26" style="7" customWidth="1"/>
    <col min="1283" max="1284" width="6.7109375" style="7" customWidth="1"/>
    <col min="1285" max="1285" width="10.42578125" style="7" customWidth="1"/>
    <col min="1286" max="1286" width="9.42578125" style="7" customWidth="1"/>
    <col min="1287" max="1287" width="10.42578125" style="7" customWidth="1"/>
    <col min="1288" max="1288" width="9.42578125" style="7" bestFit="1" customWidth="1"/>
    <col min="1289" max="1289" width="11.28515625" style="7" customWidth="1"/>
    <col min="1290" max="1291" width="10.5703125" style="7" customWidth="1"/>
    <col min="1292" max="1293" width="11.28515625" style="7" customWidth="1"/>
    <col min="1294" max="1294" width="9.42578125" style="7" customWidth="1"/>
    <col min="1295" max="1295" width="10" style="7" customWidth="1"/>
    <col min="1296" max="1296" width="10.7109375" style="7" customWidth="1"/>
    <col min="1297" max="1297" width="6.7109375" style="7" customWidth="1"/>
    <col min="1298" max="1298" width="9.140625" style="7"/>
    <col min="1299" max="1299" width="9.5703125" style="7" customWidth="1"/>
    <col min="1300" max="1300" width="9" style="7" customWidth="1"/>
    <col min="1301" max="1301" width="11.140625" style="7" customWidth="1"/>
    <col min="1302" max="1302" width="11.28515625" style="7" customWidth="1"/>
    <col min="1303" max="1303" width="10.42578125" style="7" customWidth="1"/>
    <col min="1304" max="1304" width="11.85546875" style="7" customWidth="1"/>
    <col min="1305" max="1305" width="11" style="7" customWidth="1"/>
    <col min="1306" max="1306" width="7.85546875" style="7" customWidth="1"/>
    <col min="1307" max="1307" width="8" style="7" customWidth="1"/>
    <col min="1308" max="1310" width="6.7109375" style="7" customWidth="1"/>
    <col min="1311" max="1536" width="9.140625" style="7"/>
    <col min="1537" max="1537" width="6.7109375" style="7" customWidth="1"/>
    <col min="1538" max="1538" width="26" style="7" customWidth="1"/>
    <col min="1539" max="1540" width="6.7109375" style="7" customWidth="1"/>
    <col min="1541" max="1541" width="10.42578125" style="7" customWidth="1"/>
    <col min="1542" max="1542" width="9.42578125" style="7" customWidth="1"/>
    <col min="1543" max="1543" width="10.42578125" style="7" customWidth="1"/>
    <col min="1544" max="1544" width="9.42578125" style="7" bestFit="1" customWidth="1"/>
    <col min="1545" max="1545" width="11.28515625" style="7" customWidth="1"/>
    <col min="1546" max="1547" width="10.5703125" style="7" customWidth="1"/>
    <col min="1548" max="1549" width="11.28515625" style="7" customWidth="1"/>
    <col min="1550" max="1550" width="9.42578125" style="7" customWidth="1"/>
    <col min="1551" max="1551" width="10" style="7" customWidth="1"/>
    <col min="1552" max="1552" width="10.7109375" style="7" customWidth="1"/>
    <col min="1553" max="1553" width="6.7109375" style="7" customWidth="1"/>
    <col min="1554" max="1554" width="9.140625" style="7"/>
    <col min="1555" max="1555" width="9.5703125" style="7" customWidth="1"/>
    <col min="1556" max="1556" width="9" style="7" customWidth="1"/>
    <col min="1557" max="1557" width="11.140625" style="7" customWidth="1"/>
    <col min="1558" max="1558" width="11.28515625" style="7" customWidth="1"/>
    <col min="1559" max="1559" width="10.42578125" style="7" customWidth="1"/>
    <col min="1560" max="1560" width="11.85546875" style="7" customWidth="1"/>
    <col min="1561" max="1561" width="11" style="7" customWidth="1"/>
    <col min="1562" max="1562" width="7.85546875" style="7" customWidth="1"/>
    <col min="1563" max="1563" width="8" style="7" customWidth="1"/>
    <col min="1564" max="1566" width="6.7109375" style="7" customWidth="1"/>
    <col min="1567" max="1792" width="9.140625" style="7"/>
    <col min="1793" max="1793" width="6.7109375" style="7" customWidth="1"/>
    <col min="1794" max="1794" width="26" style="7" customWidth="1"/>
    <col min="1795" max="1796" width="6.7109375" style="7" customWidth="1"/>
    <col min="1797" max="1797" width="10.42578125" style="7" customWidth="1"/>
    <col min="1798" max="1798" width="9.42578125" style="7" customWidth="1"/>
    <col min="1799" max="1799" width="10.42578125" style="7" customWidth="1"/>
    <col min="1800" max="1800" width="9.42578125" style="7" bestFit="1" customWidth="1"/>
    <col min="1801" max="1801" width="11.28515625" style="7" customWidth="1"/>
    <col min="1802" max="1803" width="10.5703125" style="7" customWidth="1"/>
    <col min="1804" max="1805" width="11.28515625" style="7" customWidth="1"/>
    <col min="1806" max="1806" width="9.42578125" style="7" customWidth="1"/>
    <col min="1807" max="1807" width="10" style="7" customWidth="1"/>
    <col min="1808" max="1808" width="10.7109375" style="7" customWidth="1"/>
    <col min="1809" max="1809" width="6.7109375" style="7" customWidth="1"/>
    <col min="1810" max="1810" width="9.140625" style="7"/>
    <col min="1811" max="1811" width="9.5703125" style="7" customWidth="1"/>
    <col min="1812" max="1812" width="9" style="7" customWidth="1"/>
    <col min="1813" max="1813" width="11.140625" style="7" customWidth="1"/>
    <col min="1814" max="1814" width="11.28515625" style="7" customWidth="1"/>
    <col min="1815" max="1815" width="10.42578125" style="7" customWidth="1"/>
    <col min="1816" max="1816" width="11.85546875" style="7" customWidth="1"/>
    <col min="1817" max="1817" width="11" style="7" customWidth="1"/>
    <col min="1818" max="1818" width="7.85546875" style="7" customWidth="1"/>
    <col min="1819" max="1819" width="8" style="7" customWidth="1"/>
    <col min="1820" max="1822" width="6.7109375" style="7" customWidth="1"/>
    <col min="1823" max="2048" width="9.140625" style="7"/>
    <col min="2049" max="2049" width="6.7109375" style="7" customWidth="1"/>
    <col min="2050" max="2050" width="26" style="7" customWidth="1"/>
    <col min="2051" max="2052" width="6.7109375" style="7" customWidth="1"/>
    <col min="2053" max="2053" width="10.42578125" style="7" customWidth="1"/>
    <col min="2054" max="2054" width="9.42578125" style="7" customWidth="1"/>
    <col min="2055" max="2055" width="10.42578125" style="7" customWidth="1"/>
    <col min="2056" max="2056" width="9.42578125" style="7" bestFit="1" customWidth="1"/>
    <col min="2057" max="2057" width="11.28515625" style="7" customWidth="1"/>
    <col min="2058" max="2059" width="10.5703125" style="7" customWidth="1"/>
    <col min="2060" max="2061" width="11.28515625" style="7" customWidth="1"/>
    <col min="2062" max="2062" width="9.42578125" style="7" customWidth="1"/>
    <col min="2063" max="2063" width="10" style="7" customWidth="1"/>
    <col min="2064" max="2064" width="10.7109375" style="7" customWidth="1"/>
    <col min="2065" max="2065" width="6.7109375" style="7" customWidth="1"/>
    <col min="2066" max="2066" width="9.140625" style="7"/>
    <col min="2067" max="2067" width="9.5703125" style="7" customWidth="1"/>
    <col min="2068" max="2068" width="9" style="7" customWidth="1"/>
    <col min="2069" max="2069" width="11.140625" style="7" customWidth="1"/>
    <col min="2070" max="2070" width="11.28515625" style="7" customWidth="1"/>
    <col min="2071" max="2071" width="10.42578125" style="7" customWidth="1"/>
    <col min="2072" max="2072" width="11.85546875" style="7" customWidth="1"/>
    <col min="2073" max="2073" width="11" style="7" customWidth="1"/>
    <col min="2074" max="2074" width="7.85546875" style="7" customWidth="1"/>
    <col min="2075" max="2075" width="8" style="7" customWidth="1"/>
    <col min="2076" max="2078" width="6.7109375" style="7" customWidth="1"/>
    <col min="2079" max="2304" width="9.140625" style="7"/>
    <col min="2305" max="2305" width="6.7109375" style="7" customWidth="1"/>
    <col min="2306" max="2306" width="26" style="7" customWidth="1"/>
    <col min="2307" max="2308" width="6.7109375" style="7" customWidth="1"/>
    <col min="2309" max="2309" width="10.42578125" style="7" customWidth="1"/>
    <col min="2310" max="2310" width="9.42578125" style="7" customWidth="1"/>
    <col min="2311" max="2311" width="10.42578125" style="7" customWidth="1"/>
    <col min="2312" max="2312" width="9.42578125" style="7" bestFit="1" customWidth="1"/>
    <col min="2313" max="2313" width="11.28515625" style="7" customWidth="1"/>
    <col min="2314" max="2315" width="10.5703125" style="7" customWidth="1"/>
    <col min="2316" max="2317" width="11.28515625" style="7" customWidth="1"/>
    <col min="2318" max="2318" width="9.42578125" style="7" customWidth="1"/>
    <col min="2319" max="2319" width="10" style="7" customWidth="1"/>
    <col min="2320" max="2320" width="10.7109375" style="7" customWidth="1"/>
    <col min="2321" max="2321" width="6.7109375" style="7" customWidth="1"/>
    <col min="2322" max="2322" width="9.140625" style="7"/>
    <col min="2323" max="2323" width="9.5703125" style="7" customWidth="1"/>
    <col min="2324" max="2324" width="9" style="7" customWidth="1"/>
    <col min="2325" max="2325" width="11.140625" style="7" customWidth="1"/>
    <col min="2326" max="2326" width="11.28515625" style="7" customWidth="1"/>
    <col min="2327" max="2327" width="10.42578125" style="7" customWidth="1"/>
    <col min="2328" max="2328" width="11.85546875" style="7" customWidth="1"/>
    <col min="2329" max="2329" width="11" style="7" customWidth="1"/>
    <col min="2330" max="2330" width="7.85546875" style="7" customWidth="1"/>
    <col min="2331" max="2331" width="8" style="7" customWidth="1"/>
    <col min="2332" max="2334" width="6.7109375" style="7" customWidth="1"/>
    <col min="2335" max="2560" width="9.140625" style="7"/>
    <col min="2561" max="2561" width="6.7109375" style="7" customWidth="1"/>
    <col min="2562" max="2562" width="26" style="7" customWidth="1"/>
    <col min="2563" max="2564" width="6.7109375" style="7" customWidth="1"/>
    <col min="2565" max="2565" width="10.42578125" style="7" customWidth="1"/>
    <col min="2566" max="2566" width="9.42578125" style="7" customWidth="1"/>
    <col min="2567" max="2567" width="10.42578125" style="7" customWidth="1"/>
    <col min="2568" max="2568" width="9.42578125" style="7" bestFit="1" customWidth="1"/>
    <col min="2569" max="2569" width="11.28515625" style="7" customWidth="1"/>
    <col min="2570" max="2571" width="10.5703125" style="7" customWidth="1"/>
    <col min="2572" max="2573" width="11.28515625" style="7" customWidth="1"/>
    <col min="2574" max="2574" width="9.42578125" style="7" customWidth="1"/>
    <col min="2575" max="2575" width="10" style="7" customWidth="1"/>
    <col min="2576" max="2576" width="10.7109375" style="7" customWidth="1"/>
    <col min="2577" max="2577" width="6.7109375" style="7" customWidth="1"/>
    <col min="2578" max="2578" width="9.140625" style="7"/>
    <col min="2579" max="2579" width="9.5703125" style="7" customWidth="1"/>
    <col min="2580" max="2580" width="9" style="7" customWidth="1"/>
    <col min="2581" max="2581" width="11.140625" style="7" customWidth="1"/>
    <col min="2582" max="2582" width="11.28515625" style="7" customWidth="1"/>
    <col min="2583" max="2583" width="10.42578125" style="7" customWidth="1"/>
    <col min="2584" max="2584" width="11.85546875" style="7" customWidth="1"/>
    <col min="2585" max="2585" width="11" style="7" customWidth="1"/>
    <col min="2586" max="2586" width="7.85546875" style="7" customWidth="1"/>
    <col min="2587" max="2587" width="8" style="7" customWidth="1"/>
    <col min="2588" max="2590" width="6.7109375" style="7" customWidth="1"/>
    <col min="2591" max="2816" width="9.140625" style="7"/>
    <col min="2817" max="2817" width="6.7109375" style="7" customWidth="1"/>
    <col min="2818" max="2818" width="26" style="7" customWidth="1"/>
    <col min="2819" max="2820" width="6.7109375" style="7" customWidth="1"/>
    <col min="2821" max="2821" width="10.42578125" style="7" customWidth="1"/>
    <col min="2822" max="2822" width="9.42578125" style="7" customWidth="1"/>
    <col min="2823" max="2823" width="10.42578125" style="7" customWidth="1"/>
    <col min="2824" max="2824" width="9.42578125" style="7" bestFit="1" customWidth="1"/>
    <col min="2825" max="2825" width="11.28515625" style="7" customWidth="1"/>
    <col min="2826" max="2827" width="10.5703125" style="7" customWidth="1"/>
    <col min="2828" max="2829" width="11.28515625" style="7" customWidth="1"/>
    <col min="2830" max="2830" width="9.42578125" style="7" customWidth="1"/>
    <col min="2831" max="2831" width="10" style="7" customWidth="1"/>
    <col min="2832" max="2832" width="10.7109375" style="7" customWidth="1"/>
    <col min="2833" max="2833" width="6.7109375" style="7" customWidth="1"/>
    <col min="2834" max="2834" width="9.140625" style="7"/>
    <col min="2835" max="2835" width="9.5703125" style="7" customWidth="1"/>
    <col min="2836" max="2836" width="9" style="7" customWidth="1"/>
    <col min="2837" max="2837" width="11.140625" style="7" customWidth="1"/>
    <col min="2838" max="2838" width="11.28515625" style="7" customWidth="1"/>
    <col min="2839" max="2839" width="10.42578125" style="7" customWidth="1"/>
    <col min="2840" max="2840" width="11.85546875" style="7" customWidth="1"/>
    <col min="2841" max="2841" width="11" style="7" customWidth="1"/>
    <col min="2842" max="2842" width="7.85546875" style="7" customWidth="1"/>
    <col min="2843" max="2843" width="8" style="7" customWidth="1"/>
    <col min="2844" max="2846" width="6.7109375" style="7" customWidth="1"/>
    <col min="2847" max="3072" width="9.140625" style="7"/>
    <col min="3073" max="3073" width="6.7109375" style="7" customWidth="1"/>
    <col min="3074" max="3074" width="26" style="7" customWidth="1"/>
    <col min="3075" max="3076" width="6.7109375" style="7" customWidth="1"/>
    <col min="3077" max="3077" width="10.42578125" style="7" customWidth="1"/>
    <col min="3078" max="3078" width="9.42578125" style="7" customWidth="1"/>
    <col min="3079" max="3079" width="10.42578125" style="7" customWidth="1"/>
    <col min="3080" max="3080" width="9.42578125" style="7" bestFit="1" customWidth="1"/>
    <col min="3081" max="3081" width="11.28515625" style="7" customWidth="1"/>
    <col min="3082" max="3083" width="10.5703125" style="7" customWidth="1"/>
    <col min="3084" max="3085" width="11.28515625" style="7" customWidth="1"/>
    <col min="3086" max="3086" width="9.42578125" style="7" customWidth="1"/>
    <col min="3087" max="3087" width="10" style="7" customWidth="1"/>
    <col min="3088" max="3088" width="10.7109375" style="7" customWidth="1"/>
    <col min="3089" max="3089" width="6.7109375" style="7" customWidth="1"/>
    <col min="3090" max="3090" width="9.140625" style="7"/>
    <col min="3091" max="3091" width="9.5703125" style="7" customWidth="1"/>
    <col min="3092" max="3092" width="9" style="7" customWidth="1"/>
    <col min="3093" max="3093" width="11.140625" style="7" customWidth="1"/>
    <col min="3094" max="3094" width="11.28515625" style="7" customWidth="1"/>
    <col min="3095" max="3095" width="10.42578125" style="7" customWidth="1"/>
    <col min="3096" max="3096" width="11.85546875" style="7" customWidth="1"/>
    <col min="3097" max="3097" width="11" style="7" customWidth="1"/>
    <col min="3098" max="3098" width="7.85546875" style="7" customWidth="1"/>
    <col min="3099" max="3099" width="8" style="7" customWidth="1"/>
    <col min="3100" max="3102" width="6.7109375" style="7" customWidth="1"/>
    <col min="3103" max="3328" width="9.140625" style="7"/>
    <col min="3329" max="3329" width="6.7109375" style="7" customWidth="1"/>
    <col min="3330" max="3330" width="26" style="7" customWidth="1"/>
    <col min="3331" max="3332" width="6.7109375" style="7" customWidth="1"/>
    <col min="3333" max="3333" width="10.42578125" style="7" customWidth="1"/>
    <col min="3334" max="3334" width="9.42578125" style="7" customWidth="1"/>
    <col min="3335" max="3335" width="10.42578125" style="7" customWidth="1"/>
    <col min="3336" max="3336" width="9.42578125" style="7" bestFit="1" customWidth="1"/>
    <col min="3337" max="3337" width="11.28515625" style="7" customWidth="1"/>
    <col min="3338" max="3339" width="10.5703125" style="7" customWidth="1"/>
    <col min="3340" max="3341" width="11.28515625" style="7" customWidth="1"/>
    <col min="3342" max="3342" width="9.42578125" style="7" customWidth="1"/>
    <col min="3343" max="3343" width="10" style="7" customWidth="1"/>
    <col min="3344" max="3344" width="10.7109375" style="7" customWidth="1"/>
    <col min="3345" max="3345" width="6.7109375" style="7" customWidth="1"/>
    <col min="3346" max="3346" width="9.140625" style="7"/>
    <col min="3347" max="3347" width="9.5703125" style="7" customWidth="1"/>
    <col min="3348" max="3348" width="9" style="7" customWidth="1"/>
    <col min="3349" max="3349" width="11.140625" style="7" customWidth="1"/>
    <col min="3350" max="3350" width="11.28515625" style="7" customWidth="1"/>
    <col min="3351" max="3351" width="10.42578125" style="7" customWidth="1"/>
    <col min="3352" max="3352" width="11.85546875" style="7" customWidth="1"/>
    <col min="3353" max="3353" width="11" style="7" customWidth="1"/>
    <col min="3354" max="3354" width="7.85546875" style="7" customWidth="1"/>
    <col min="3355" max="3355" width="8" style="7" customWidth="1"/>
    <col min="3356" max="3358" width="6.7109375" style="7" customWidth="1"/>
    <col min="3359" max="3584" width="9.140625" style="7"/>
    <col min="3585" max="3585" width="6.7109375" style="7" customWidth="1"/>
    <col min="3586" max="3586" width="26" style="7" customWidth="1"/>
    <col min="3587" max="3588" width="6.7109375" style="7" customWidth="1"/>
    <col min="3589" max="3589" width="10.42578125" style="7" customWidth="1"/>
    <col min="3590" max="3590" width="9.42578125" style="7" customWidth="1"/>
    <col min="3591" max="3591" width="10.42578125" style="7" customWidth="1"/>
    <col min="3592" max="3592" width="9.42578125" style="7" bestFit="1" customWidth="1"/>
    <col min="3593" max="3593" width="11.28515625" style="7" customWidth="1"/>
    <col min="3594" max="3595" width="10.5703125" style="7" customWidth="1"/>
    <col min="3596" max="3597" width="11.28515625" style="7" customWidth="1"/>
    <col min="3598" max="3598" width="9.42578125" style="7" customWidth="1"/>
    <col min="3599" max="3599" width="10" style="7" customWidth="1"/>
    <col min="3600" max="3600" width="10.7109375" style="7" customWidth="1"/>
    <col min="3601" max="3601" width="6.7109375" style="7" customWidth="1"/>
    <col min="3602" max="3602" width="9.140625" style="7"/>
    <col min="3603" max="3603" width="9.5703125" style="7" customWidth="1"/>
    <col min="3604" max="3604" width="9" style="7" customWidth="1"/>
    <col min="3605" max="3605" width="11.140625" style="7" customWidth="1"/>
    <col min="3606" max="3606" width="11.28515625" style="7" customWidth="1"/>
    <col min="3607" max="3607" width="10.42578125" style="7" customWidth="1"/>
    <col min="3608" max="3608" width="11.85546875" style="7" customWidth="1"/>
    <col min="3609" max="3609" width="11" style="7" customWidth="1"/>
    <col min="3610" max="3610" width="7.85546875" style="7" customWidth="1"/>
    <col min="3611" max="3611" width="8" style="7" customWidth="1"/>
    <col min="3612" max="3614" width="6.7109375" style="7" customWidth="1"/>
    <col min="3615" max="3840" width="9.140625" style="7"/>
    <col min="3841" max="3841" width="6.7109375" style="7" customWidth="1"/>
    <col min="3842" max="3842" width="26" style="7" customWidth="1"/>
    <col min="3843" max="3844" width="6.7109375" style="7" customWidth="1"/>
    <col min="3845" max="3845" width="10.42578125" style="7" customWidth="1"/>
    <col min="3846" max="3846" width="9.42578125" style="7" customWidth="1"/>
    <col min="3847" max="3847" width="10.42578125" style="7" customWidth="1"/>
    <col min="3848" max="3848" width="9.42578125" style="7" bestFit="1" customWidth="1"/>
    <col min="3849" max="3849" width="11.28515625" style="7" customWidth="1"/>
    <col min="3850" max="3851" width="10.5703125" style="7" customWidth="1"/>
    <col min="3852" max="3853" width="11.28515625" style="7" customWidth="1"/>
    <col min="3854" max="3854" width="9.42578125" style="7" customWidth="1"/>
    <col min="3855" max="3855" width="10" style="7" customWidth="1"/>
    <col min="3856" max="3856" width="10.7109375" style="7" customWidth="1"/>
    <col min="3857" max="3857" width="6.7109375" style="7" customWidth="1"/>
    <col min="3858" max="3858" width="9.140625" style="7"/>
    <col min="3859" max="3859" width="9.5703125" style="7" customWidth="1"/>
    <col min="3860" max="3860" width="9" style="7" customWidth="1"/>
    <col min="3861" max="3861" width="11.140625" style="7" customWidth="1"/>
    <col min="3862" max="3862" width="11.28515625" style="7" customWidth="1"/>
    <col min="3863" max="3863" width="10.42578125" style="7" customWidth="1"/>
    <col min="3864" max="3864" width="11.85546875" style="7" customWidth="1"/>
    <col min="3865" max="3865" width="11" style="7" customWidth="1"/>
    <col min="3866" max="3866" width="7.85546875" style="7" customWidth="1"/>
    <col min="3867" max="3867" width="8" style="7" customWidth="1"/>
    <col min="3868" max="3870" width="6.7109375" style="7" customWidth="1"/>
    <col min="3871" max="4096" width="9.140625" style="7"/>
    <col min="4097" max="4097" width="6.7109375" style="7" customWidth="1"/>
    <col min="4098" max="4098" width="26" style="7" customWidth="1"/>
    <col min="4099" max="4100" width="6.7109375" style="7" customWidth="1"/>
    <col min="4101" max="4101" width="10.42578125" style="7" customWidth="1"/>
    <col min="4102" max="4102" width="9.42578125" style="7" customWidth="1"/>
    <col min="4103" max="4103" width="10.42578125" style="7" customWidth="1"/>
    <col min="4104" max="4104" width="9.42578125" style="7" bestFit="1" customWidth="1"/>
    <col min="4105" max="4105" width="11.28515625" style="7" customWidth="1"/>
    <col min="4106" max="4107" width="10.5703125" style="7" customWidth="1"/>
    <col min="4108" max="4109" width="11.28515625" style="7" customWidth="1"/>
    <col min="4110" max="4110" width="9.42578125" style="7" customWidth="1"/>
    <col min="4111" max="4111" width="10" style="7" customWidth="1"/>
    <col min="4112" max="4112" width="10.7109375" style="7" customWidth="1"/>
    <col min="4113" max="4113" width="6.7109375" style="7" customWidth="1"/>
    <col min="4114" max="4114" width="9.140625" style="7"/>
    <col min="4115" max="4115" width="9.5703125" style="7" customWidth="1"/>
    <col min="4116" max="4116" width="9" style="7" customWidth="1"/>
    <col min="4117" max="4117" width="11.140625" style="7" customWidth="1"/>
    <col min="4118" max="4118" width="11.28515625" style="7" customWidth="1"/>
    <col min="4119" max="4119" width="10.42578125" style="7" customWidth="1"/>
    <col min="4120" max="4120" width="11.85546875" style="7" customWidth="1"/>
    <col min="4121" max="4121" width="11" style="7" customWidth="1"/>
    <col min="4122" max="4122" width="7.85546875" style="7" customWidth="1"/>
    <col min="4123" max="4123" width="8" style="7" customWidth="1"/>
    <col min="4124" max="4126" width="6.7109375" style="7" customWidth="1"/>
    <col min="4127" max="4352" width="9.140625" style="7"/>
    <col min="4353" max="4353" width="6.7109375" style="7" customWidth="1"/>
    <col min="4354" max="4354" width="26" style="7" customWidth="1"/>
    <col min="4355" max="4356" width="6.7109375" style="7" customWidth="1"/>
    <col min="4357" max="4357" width="10.42578125" style="7" customWidth="1"/>
    <col min="4358" max="4358" width="9.42578125" style="7" customWidth="1"/>
    <col min="4359" max="4359" width="10.42578125" style="7" customWidth="1"/>
    <col min="4360" max="4360" width="9.42578125" style="7" bestFit="1" customWidth="1"/>
    <col min="4361" max="4361" width="11.28515625" style="7" customWidth="1"/>
    <col min="4362" max="4363" width="10.5703125" style="7" customWidth="1"/>
    <col min="4364" max="4365" width="11.28515625" style="7" customWidth="1"/>
    <col min="4366" max="4366" width="9.42578125" style="7" customWidth="1"/>
    <col min="4367" max="4367" width="10" style="7" customWidth="1"/>
    <col min="4368" max="4368" width="10.7109375" style="7" customWidth="1"/>
    <col min="4369" max="4369" width="6.7109375" style="7" customWidth="1"/>
    <col min="4370" max="4370" width="9.140625" style="7"/>
    <col min="4371" max="4371" width="9.5703125" style="7" customWidth="1"/>
    <col min="4372" max="4372" width="9" style="7" customWidth="1"/>
    <col min="4373" max="4373" width="11.140625" style="7" customWidth="1"/>
    <col min="4374" max="4374" width="11.28515625" style="7" customWidth="1"/>
    <col min="4375" max="4375" width="10.42578125" style="7" customWidth="1"/>
    <col min="4376" max="4376" width="11.85546875" style="7" customWidth="1"/>
    <col min="4377" max="4377" width="11" style="7" customWidth="1"/>
    <col min="4378" max="4378" width="7.85546875" style="7" customWidth="1"/>
    <col min="4379" max="4379" width="8" style="7" customWidth="1"/>
    <col min="4380" max="4382" width="6.7109375" style="7" customWidth="1"/>
    <col min="4383" max="4608" width="9.140625" style="7"/>
    <col min="4609" max="4609" width="6.7109375" style="7" customWidth="1"/>
    <col min="4610" max="4610" width="26" style="7" customWidth="1"/>
    <col min="4611" max="4612" width="6.7109375" style="7" customWidth="1"/>
    <col min="4613" max="4613" width="10.42578125" style="7" customWidth="1"/>
    <col min="4614" max="4614" width="9.42578125" style="7" customWidth="1"/>
    <col min="4615" max="4615" width="10.42578125" style="7" customWidth="1"/>
    <col min="4616" max="4616" width="9.42578125" style="7" bestFit="1" customWidth="1"/>
    <col min="4617" max="4617" width="11.28515625" style="7" customWidth="1"/>
    <col min="4618" max="4619" width="10.5703125" style="7" customWidth="1"/>
    <col min="4620" max="4621" width="11.28515625" style="7" customWidth="1"/>
    <col min="4622" max="4622" width="9.42578125" style="7" customWidth="1"/>
    <col min="4623" max="4623" width="10" style="7" customWidth="1"/>
    <col min="4624" max="4624" width="10.7109375" style="7" customWidth="1"/>
    <col min="4625" max="4625" width="6.7109375" style="7" customWidth="1"/>
    <col min="4626" max="4626" width="9.140625" style="7"/>
    <col min="4627" max="4627" width="9.5703125" style="7" customWidth="1"/>
    <col min="4628" max="4628" width="9" style="7" customWidth="1"/>
    <col min="4629" max="4629" width="11.140625" style="7" customWidth="1"/>
    <col min="4630" max="4630" width="11.28515625" style="7" customWidth="1"/>
    <col min="4631" max="4631" width="10.42578125" style="7" customWidth="1"/>
    <col min="4632" max="4632" width="11.85546875" style="7" customWidth="1"/>
    <col min="4633" max="4633" width="11" style="7" customWidth="1"/>
    <col min="4634" max="4634" width="7.85546875" style="7" customWidth="1"/>
    <col min="4635" max="4635" width="8" style="7" customWidth="1"/>
    <col min="4636" max="4638" width="6.7109375" style="7" customWidth="1"/>
    <col min="4639" max="4864" width="9.140625" style="7"/>
    <col min="4865" max="4865" width="6.7109375" style="7" customWidth="1"/>
    <col min="4866" max="4866" width="26" style="7" customWidth="1"/>
    <col min="4867" max="4868" width="6.7109375" style="7" customWidth="1"/>
    <col min="4869" max="4869" width="10.42578125" style="7" customWidth="1"/>
    <col min="4870" max="4870" width="9.42578125" style="7" customWidth="1"/>
    <col min="4871" max="4871" width="10.42578125" style="7" customWidth="1"/>
    <col min="4872" max="4872" width="9.42578125" style="7" bestFit="1" customWidth="1"/>
    <col min="4873" max="4873" width="11.28515625" style="7" customWidth="1"/>
    <col min="4874" max="4875" width="10.5703125" style="7" customWidth="1"/>
    <col min="4876" max="4877" width="11.28515625" style="7" customWidth="1"/>
    <col min="4878" max="4878" width="9.42578125" style="7" customWidth="1"/>
    <col min="4879" max="4879" width="10" style="7" customWidth="1"/>
    <col min="4880" max="4880" width="10.7109375" style="7" customWidth="1"/>
    <col min="4881" max="4881" width="6.7109375" style="7" customWidth="1"/>
    <col min="4882" max="4882" width="9.140625" style="7"/>
    <col min="4883" max="4883" width="9.5703125" style="7" customWidth="1"/>
    <col min="4884" max="4884" width="9" style="7" customWidth="1"/>
    <col min="4885" max="4885" width="11.140625" style="7" customWidth="1"/>
    <col min="4886" max="4886" width="11.28515625" style="7" customWidth="1"/>
    <col min="4887" max="4887" width="10.42578125" style="7" customWidth="1"/>
    <col min="4888" max="4888" width="11.85546875" style="7" customWidth="1"/>
    <col min="4889" max="4889" width="11" style="7" customWidth="1"/>
    <col min="4890" max="4890" width="7.85546875" style="7" customWidth="1"/>
    <col min="4891" max="4891" width="8" style="7" customWidth="1"/>
    <col min="4892" max="4894" width="6.7109375" style="7" customWidth="1"/>
    <col min="4895" max="5120" width="9.140625" style="7"/>
    <col min="5121" max="5121" width="6.7109375" style="7" customWidth="1"/>
    <col min="5122" max="5122" width="26" style="7" customWidth="1"/>
    <col min="5123" max="5124" width="6.7109375" style="7" customWidth="1"/>
    <col min="5125" max="5125" width="10.42578125" style="7" customWidth="1"/>
    <col min="5126" max="5126" width="9.42578125" style="7" customWidth="1"/>
    <col min="5127" max="5127" width="10.42578125" style="7" customWidth="1"/>
    <col min="5128" max="5128" width="9.42578125" style="7" bestFit="1" customWidth="1"/>
    <col min="5129" max="5129" width="11.28515625" style="7" customWidth="1"/>
    <col min="5130" max="5131" width="10.5703125" style="7" customWidth="1"/>
    <col min="5132" max="5133" width="11.28515625" style="7" customWidth="1"/>
    <col min="5134" max="5134" width="9.42578125" style="7" customWidth="1"/>
    <col min="5135" max="5135" width="10" style="7" customWidth="1"/>
    <col min="5136" max="5136" width="10.7109375" style="7" customWidth="1"/>
    <col min="5137" max="5137" width="6.7109375" style="7" customWidth="1"/>
    <col min="5138" max="5138" width="9.140625" style="7"/>
    <col min="5139" max="5139" width="9.5703125" style="7" customWidth="1"/>
    <col min="5140" max="5140" width="9" style="7" customWidth="1"/>
    <col min="5141" max="5141" width="11.140625" style="7" customWidth="1"/>
    <col min="5142" max="5142" width="11.28515625" style="7" customWidth="1"/>
    <col min="5143" max="5143" width="10.42578125" style="7" customWidth="1"/>
    <col min="5144" max="5144" width="11.85546875" style="7" customWidth="1"/>
    <col min="5145" max="5145" width="11" style="7" customWidth="1"/>
    <col min="5146" max="5146" width="7.85546875" style="7" customWidth="1"/>
    <col min="5147" max="5147" width="8" style="7" customWidth="1"/>
    <col min="5148" max="5150" width="6.7109375" style="7" customWidth="1"/>
    <col min="5151" max="5376" width="9.140625" style="7"/>
    <col min="5377" max="5377" width="6.7109375" style="7" customWidth="1"/>
    <col min="5378" max="5378" width="26" style="7" customWidth="1"/>
    <col min="5379" max="5380" width="6.7109375" style="7" customWidth="1"/>
    <col min="5381" max="5381" width="10.42578125" style="7" customWidth="1"/>
    <col min="5382" max="5382" width="9.42578125" style="7" customWidth="1"/>
    <col min="5383" max="5383" width="10.42578125" style="7" customWidth="1"/>
    <col min="5384" max="5384" width="9.42578125" style="7" bestFit="1" customWidth="1"/>
    <col min="5385" max="5385" width="11.28515625" style="7" customWidth="1"/>
    <col min="5386" max="5387" width="10.5703125" style="7" customWidth="1"/>
    <col min="5388" max="5389" width="11.28515625" style="7" customWidth="1"/>
    <col min="5390" max="5390" width="9.42578125" style="7" customWidth="1"/>
    <col min="5391" max="5391" width="10" style="7" customWidth="1"/>
    <col min="5392" max="5392" width="10.7109375" style="7" customWidth="1"/>
    <col min="5393" max="5393" width="6.7109375" style="7" customWidth="1"/>
    <col min="5394" max="5394" width="9.140625" style="7"/>
    <col min="5395" max="5395" width="9.5703125" style="7" customWidth="1"/>
    <col min="5396" max="5396" width="9" style="7" customWidth="1"/>
    <col min="5397" max="5397" width="11.140625" style="7" customWidth="1"/>
    <col min="5398" max="5398" width="11.28515625" style="7" customWidth="1"/>
    <col min="5399" max="5399" width="10.42578125" style="7" customWidth="1"/>
    <col min="5400" max="5400" width="11.85546875" style="7" customWidth="1"/>
    <col min="5401" max="5401" width="11" style="7" customWidth="1"/>
    <col min="5402" max="5402" width="7.85546875" style="7" customWidth="1"/>
    <col min="5403" max="5403" width="8" style="7" customWidth="1"/>
    <col min="5404" max="5406" width="6.7109375" style="7" customWidth="1"/>
    <col min="5407" max="5632" width="9.140625" style="7"/>
    <col min="5633" max="5633" width="6.7109375" style="7" customWidth="1"/>
    <col min="5634" max="5634" width="26" style="7" customWidth="1"/>
    <col min="5635" max="5636" width="6.7109375" style="7" customWidth="1"/>
    <col min="5637" max="5637" width="10.42578125" style="7" customWidth="1"/>
    <col min="5638" max="5638" width="9.42578125" style="7" customWidth="1"/>
    <col min="5639" max="5639" width="10.42578125" style="7" customWidth="1"/>
    <col min="5640" max="5640" width="9.42578125" style="7" bestFit="1" customWidth="1"/>
    <col min="5641" max="5641" width="11.28515625" style="7" customWidth="1"/>
    <col min="5642" max="5643" width="10.5703125" style="7" customWidth="1"/>
    <col min="5644" max="5645" width="11.28515625" style="7" customWidth="1"/>
    <col min="5646" max="5646" width="9.42578125" style="7" customWidth="1"/>
    <col min="5647" max="5647" width="10" style="7" customWidth="1"/>
    <col min="5648" max="5648" width="10.7109375" style="7" customWidth="1"/>
    <col min="5649" max="5649" width="6.7109375" style="7" customWidth="1"/>
    <col min="5650" max="5650" width="9.140625" style="7"/>
    <col min="5651" max="5651" width="9.5703125" style="7" customWidth="1"/>
    <col min="5652" max="5652" width="9" style="7" customWidth="1"/>
    <col min="5653" max="5653" width="11.140625" style="7" customWidth="1"/>
    <col min="5654" max="5654" width="11.28515625" style="7" customWidth="1"/>
    <col min="5655" max="5655" width="10.42578125" style="7" customWidth="1"/>
    <col min="5656" max="5656" width="11.85546875" style="7" customWidth="1"/>
    <col min="5657" max="5657" width="11" style="7" customWidth="1"/>
    <col min="5658" max="5658" width="7.85546875" style="7" customWidth="1"/>
    <col min="5659" max="5659" width="8" style="7" customWidth="1"/>
    <col min="5660" max="5662" width="6.7109375" style="7" customWidth="1"/>
    <col min="5663" max="5888" width="9.140625" style="7"/>
    <col min="5889" max="5889" width="6.7109375" style="7" customWidth="1"/>
    <col min="5890" max="5890" width="26" style="7" customWidth="1"/>
    <col min="5891" max="5892" width="6.7109375" style="7" customWidth="1"/>
    <col min="5893" max="5893" width="10.42578125" style="7" customWidth="1"/>
    <col min="5894" max="5894" width="9.42578125" style="7" customWidth="1"/>
    <col min="5895" max="5895" width="10.42578125" style="7" customWidth="1"/>
    <col min="5896" max="5896" width="9.42578125" style="7" bestFit="1" customWidth="1"/>
    <col min="5897" max="5897" width="11.28515625" style="7" customWidth="1"/>
    <col min="5898" max="5899" width="10.5703125" style="7" customWidth="1"/>
    <col min="5900" max="5901" width="11.28515625" style="7" customWidth="1"/>
    <col min="5902" max="5902" width="9.42578125" style="7" customWidth="1"/>
    <col min="5903" max="5903" width="10" style="7" customWidth="1"/>
    <col min="5904" max="5904" width="10.7109375" style="7" customWidth="1"/>
    <col min="5905" max="5905" width="6.7109375" style="7" customWidth="1"/>
    <col min="5906" max="5906" width="9.140625" style="7"/>
    <col min="5907" max="5907" width="9.5703125" style="7" customWidth="1"/>
    <col min="5908" max="5908" width="9" style="7" customWidth="1"/>
    <col min="5909" max="5909" width="11.140625" style="7" customWidth="1"/>
    <col min="5910" max="5910" width="11.28515625" style="7" customWidth="1"/>
    <col min="5911" max="5911" width="10.42578125" style="7" customWidth="1"/>
    <col min="5912" max="5912" width="11.85546875" style="7" customWidth="1"/>
    <col min="5913" max="5913" width="11" style="7" customWidth="1"/>
    <col min="5914" max="5914" width="7.85546875" style="7" customWidth="1"/>
    <col min="5915" max="5915" width="8" style="7" customWidth="1"/>
    <col min="5916" max="5918" width="6.7109375" style="7" customWidth="1"/>
    <col min="5919" max="6144" width="9.140625" style="7"/>
    <col min="6145" max="6145" width="6.7109375" style="7" customWidth="1"/>
    <col min="6146" max="6146" width="26" style="7" customWidth="1"/>
    <col min="6147" max="6148" width="6.7109375" style="7" customWidth="1"/>
    <col min="6149" max="6149" width="10.42578125" style="7" customWidth="1"/>
    <col min="6150" max="6150" width="9.42578125" style="7" customWidth="1"/>
    <col min="6151" max="6151" width="10.42578125" style="7" customWidth="1"/>
    <col min="6152" max="6152" width="9.42578125" style="7" bestFit="1" customWidth="1"/>
    <col min="6153" max="6153" width="11.28515625" style="7" customWidth="1"/>
    <col min="6154" max="6155" width="10.5703125" style="7" customWidth="1"/>
    <col min="6156" max="6157" width="11.28515625" style="7" customWidth="1"/>
    <col min="6158" max="6158" width="9.42578125" style="7" customWidth="1"/>
    <col min="6159" max="6159" width="10" style="7" customWidth="1"/>
    <col min="6160" max="6160" width="10.7109375" style="7" customWidth="1"/>
    <col min="6161" max="6161" width="6.7109375" style="7" customWidth="1"/>
    <col min="6162" max="6162" width="9.140625" style="7"/>
    <col min="6163" max="6163" width="9.5703125" style="7" customWidth="1"/>
    <col min="6164" max="6164" width="9" style="7" customWidth="1"/>
    <col min="6165" max="6165" width="11.140625" style="7" customWidth="1"/>
    <col min="6166" max="6166" width="11.28515625" style="7" customWidth="1"/>
    <col min="6167" max="6167" width="10.42578125" style="7" customWidth="1"/>
    <col min="6168" max="6168" width="11.85546875" style="7" customWidth="1"/>
    <col min="6169" max="6169" width="11" style="7" customWidth="1"/>
    <col min="6170" max="6170" width="7.85546875" style="7" customWidth="1"/>
    <col min="6171" max="6171" width="8" style="7" customWidth="1"/>
    <col min="6172" max="6174" width="6.7109375" style="7" customWidth="1"/>
    <col min="6175" max="6400" width="9.140625" style="7"/>
    <col min="6401" max="6401" width="6.7109375" style="7" customWidth="1"/>
    <col min="6402" max="6402" width="26" style="7" customWidth="1"/>
    <col min="6403" max="6404" width="6.7109375" style="7" customWidth="1"/>
    <col min="6405" max="6405" width="10.42578125" style="7" customWidth="1"/>
    <col min="6406" max="6406" width="9.42578125" style="7" customWidth="1"/>
    <col min="6407" max="6407" width="10.42578125" style="7" customWidth="1"/>
    <col min="6408" max="6408" width="9.42578125" style="7" bestFit="1" customWidth="1"/>
    <col min="6409" max="6409" width="11.28515625" style="7" customWidth="1"/>
    <col min="6410" max="6411" width="10.5703125" style="7" customWidth="1"/>
    <col min="6412" max="6413" width="11.28515625" style="7" customWidth="1"/>
    <col min="6414" max="6414" width="9.42578125" style="7" customWidth="1"/>
    <col min="6415" max="6415" width="10" style="7" customWidth="1"/>
    <col min="6416" max="6416" width="10.7109375" style="7" customWidth="1"/>
    <col min="6417" max="6417" width="6.7109375" style="7" customWidth="1"/>
    <col min="6418" max="6418" width="9.140625" style="7"/>
    <col min="6419" max="6419" width="9.5703125" style="7" customWidth="1"/>
    <col min="6420" max="6420" width="9" style="7" customWidth="1"/>
    <col min="6421" max="6421" width="11.140625" style="7" customWidth="1"/>
    <col min="6422" max="6422" width="11.28515625" style="7" customWidth="1"/>
    <col min="6423" max="6423" width="10.42578125" style="7" customWidth="1"/>
    <col min="6424" max="6424" width="11.85546875" style="7" customWidth="1"/>
    <col min="6425" max="6425" width="11" style="7" customWidth="1"/>
    <col min="6426" max="6426" width="7.85546875" style="7" customWidth="1"/>
    <col min="6427" max="6427" width="8" style="7" customWidth="1"/>
    <col min="6428" max="6430" width="6.7109375" style="7" customWidth="1"/>
    <col min="6431" max="6656" width="9.140625" style="7"/>
    <col min="6657" max="6657" width="6.7109375" style="7" customWidth="1"/>
    <col min="6658" max="6658" width="26" style="7" customWidth="1"/>
    <col min="6659" max="6660" width="6.7109375" style="7" customWidth="1"/>
    <col min="6661" max="6661" width="10.42578125" style="7" customWidth="1"/>
    <col min="6662" max="6662" width="9.42578125" style="7" customWidth="1"/>
    <col min="6663" max="6663" width="10.42578125" style="7" customWidth="1"/>
    <col min="6664" max="6664" width="9.42578125" style="7" bestFit="1" customWidth="1"/>
    <col min="6665" max="6665" width="11.28515625" style="7" customWidth="1"/>
    <col min="6666" max="6667" width="10.5703125" style="7" customWidth="1"/>
    <col min="6668" max="6669" width="11.28515625" style="7" customWidth="1"/>
    <col min="6670" max="6670" width="9.42578125" style="7" customWidth="1"/>
    <col min="6671" max="6671" width="10" style="7" customWidth="1"/>
    <col min="6672" max="6672" width="10.7109375" style="7" customWidth="1"/>
    <col min="6673" max="6673" width="6.7109375" style="7" customWidth="1"/>
    <col min="6674" max="6674" width="9.140625" style="7"/>
    <col min="6675" max="6675" width="9.5703125" style="7" customWidth="1"/>
    <col min="6676" max="6676" width="9" style="7" customWidth="1"/>
    <col min="6677" max="6677" width="11.140625" style="7" customWidth="1"/>
    <col min="6678" max="6678" width="11.28515625" style="7" customWidth="1"/>
    <col min="6679" max="6679" width="10.42578125" style="7" customWidth="1"/>
    <col min="6680" max="6680" width="11.85546875" style="7" customWidth="1"/>
    <col min="6681" max="6681" width="11" style="7" customWidth="1"/>
    <col min="6682" max="6682" width="7.85546875" style="7" customWidth="1"/>
    <col min="6683" max="6683" width="8" style="7" customWidth="1"/>
    <col min="6684" max="6686" width="6.7109375" style="7" customWidth="1"/>
    <col min="6687" max="6912" width="9.140625" style="7"/>
    <col min="6913" max="6913" width="6.7109375" style="7" customWidth="1"/>
    <col min="6914" max="6914" width="26" style="7" customWidth="1"/>
    <col min="6915" max="6916" width="6.7109375" style="7" customWidth="1"/>
    <col min="6917" max="6917" width="10.42578125" style="7" customWidth="1"/>
    <col min="6918" max="6918" width="9.42578125" style="7" customWidth="1"/>
    <col min="6919" max="6919" width="10.42578125" style="7" customWidth="1"/>
    <col min="6920" max="6920" width="9.42578125" style="7" bestFit="1" customWidth="1"/>
    <col min="6921" max="6921" width="11.28515625" style="7" customWidth="1"/>
    <col min="6922" max="6923" width="10.5703125" style="7" customWidth="1"/>
    <col min="6924" max="6925" width="11.28515625" style="7" customWidth="1"/>
    <col min="6926" max="6926" width="9.42578125" style="7" customWidth="1"/>
    <col min="6927" max="6927" width="10" style="7" customWidth="1"/>
    <col min="6928" max="6928" width="10.7109375" style="7" customWidth="1"/>
    <col min="6929" max="6929" width="6.7109375" style="7" customWidth="1"/>
    <col min="6930" max="6930" width="9.140625" style="7"/>
    <col min="6931" max="6931" width="9.5703125" style="7" customWidth="1"/>
    <col min="6932" max="6932" width="9" style="7" customWidth="1"/>
    <col min="6933" max="6933" width="11.140625" style="7" customWidth="1"/>
    <col min="6934" max="6934" width="11.28515625" style="7" customWidth="1"/>
    <col min="6935" max="6935" width="10.42578125" style="7" customWidth="1"/>
    <col min="6936" max="6936" width="11.85546875" style="7" customWidth="1"/>
    <col min="6937" max="6937" width="11" style="7" customWidth="1"/>
    <col min="6938" max="6938" width="7.85546875" style="7" customWidth="1"/>
    <col min="6939" max="6939" width="8" style="7" customWidth="1"/>
    <col min="6940" max="6942" width="6.7109375" style="7" customWidth="1"/>
    <col min="6943" max="7168" width="9.140625" style="7"/>
    <col min="7169" max="7169" width="6.7109375" style="7" customWidth="1"/>
    <col min="7170" max="7170" width="26" style="7" customWidth="1"/>
    <col min="7171" max="7172" width="6.7109375" style="7" customWidth="1"/>
    <col min="7173" max="7173" width="10.42578125" style="7" customWidth="1"/>
    <col min="7174" max="7174" width="9.42578125" style="7" customWidth="1"/>
    <col min="7175" max="7175" width="10.42578125" style="7" customWidth="1"/>
    <col min="7176" max="7176" width="9.42578125" style="7" bestFit="1" customWidth="1"/>
    <col min="7177" max="7177" width="11.28515625" style="7" customWidth="1"/>
    <col min="7178" max="7179" width="10.5703125" style="7" customWidth="1"/>
    <col min="7180" max="7181" width="11.28515625" style="7" customWidth="1"/>
    <col min="7182" max="7182" width="9.42578125" style="7" customWidth="1"/>
    <col min="7183" max="7183" width="10" style="7" customWidth="1"/>
    <col min="7184" max="7184" width="10.7109375" style="7" customWidth="1"/>
    <col min="7185" max="7185" width="6.7109375" style="7" customWidth="1"/>
    <col min="7186" max="7186" width="9.140625" style="7"/>
    <col min="7187" max="7187" width="9.5703125" style="7" customWidth="1"/>
    <col min="7188" max="7188" width="9" style="7" customWidth="1"/>
    <col min="7189" max="7189" width="11.140625" style="7" customWidth="1"/>
    <col min="7190" max="7190" width="11.28515625" style="7" customWidth="1"/>
    <col min="7191" max="7191" width="10.42578125" style="7" customWidth="1"/>
    <col min="7192" max="7192" width="11.85546875" style="7" customWidth="1"/>
    <col min="7193" max="7193" width="11" style="7" customWidth="1"/>
    <col min="7194" max="7194" width="7.85546875" style="7" customWidth="1"/>
    <col min="7195" max="7195" width="8" style="7" customWidth="1"/>
    <col min="7196" max="7198" width="6.7109375" style="7" customWidth="1"/>
    <col min="7199" max="7424" width="9.140625" style="7"/>
    <col min="7425" max="7425" width="6.7109375" style="7" customWidth="1"/>
    <col min="7426" max="7426" width="26" style="7" customWidth="1"/>
    <col min="7427" max="7428" width="6.7109375" style="7" customWidth="1"/>
    <col min="7429" max="7429" width="10.42578125" style="7" customWidth="1"/>
    <col min="7430" max="7430" width="9.42578125" style="7" customWidth="1"/>
    <col min="7431" max="7431" width="10.42578125" style="7" customWidth="1"/>
    <col min="7432" max="7432" width="9.42578125" style="7" bestFit="1" customWidth="1"/>
    <col min="7433" max="7433" width="11.28515625" style="7" customWidth="1"/>
    <col min="7434" max="7435" width="10.5703125" style="7" customWidth="1"/>
    <col min="7436" max="7437" width="11.28515625" style="7" customWidth="1"/>
    <col min="7438" max="7438" width="9.42578125" style="7" customWidth="1"/>
    <col min="7439" max="7439" width="10" style="7" customWidth="1"/>
    <col min="7440" max="7440" width="10.7109375" style="7" customWidth="1"/>
    <col min="7441" max="7441" width="6.7109375" style="7" customWidth="1"/>
    <col min="7442" max="7442" width="9.140625" style="7"/>
    <col min="7443" max="7443" width="9.5703125" style="7" customWidth="1"/>
    <col min="7444" max="7444" width="9" style="7" customWidth="1"/>
    <col min="7445" max="7445" width="11.140625" style="7" customWidth="1"/>
    <col min="7446" max="7446" width="11.28515625" style="7" customWidth="1"/>
    <col min="7447" max="7447" width="10.42578125" style="7" customWidth="1"/>
    <col min="7448" max="7448" width="11.85546875" style="7" customWidth="1"/>
    <col min="7449" max="7449" width="11" style="7" customWidth="1"/>
    <col min="7450" max="7450" width="7.85546875" style="7" customWidth="1"/>
    <col min="7451" max="7451" width="8" style="7" customWidth="1"/>
    <col min="7452" max="7454" width="6.7109375" style="7" customWidth="1"/>
    <col min="7455" max="7680" width="9.140625" style="7"/>
    <col min="7681" max="7681" width="6.7109375" style="7" customWidth="1"/>
    <col min="7682" max="7682" width="26" style="7" customWidth="1"/>
    <col min="7683" max="7684" width="6.7109375" style="7" customWidth="1"/>
    <col min="7685" max="7685" width="10.42578125" style="7" customWidth="1"/>
    <col min="7686" max="7686" width="9.42578125" style="7" customWidth="1"/>
    <col min="7687" max="7687" width="10.42578125" style="7" customWidth="1"/>
    <col min="7688" max="7688" width="9.42578125" style="7" bestFit="1" customWidth="1"/>
    <col min="7689" max="7689" width="11.28515625" style="7" customWidth="1"/>
    <col min="7690" max="7691" width="10.5703125" style="7" customWidth="1"/>
    <col min="7692" max="7693" width="11.28515625" style="7" customWidth="1"/>
    <col min="7694" max="7694" width="9.42578125" style="7" customWidth="1"/>
    <col min="7695" max="7695" width="10" style="7" customWidth="1"/>
    <col min="7696" max="7696" width="10.7109375" style="7" customWidth="1"/>
    <col min="7697" max="7697" width="6.7109375" style="7" customWidth="1"/>
    <col min="7698" max="7698" width="9.140625" style="7"/>
    <col min="7699" max="7699" width="9.5703125" style="7" customWidth="1"/>
    <col min="7700" max="7700" width="9" style="7" customWidth="1"/>
    <col min="7701" max="7701" width="11.140625" style="7" customWidth="1"/>
    <col min="7702" max="7702" width="11.28515625" style="7" customWidth="1"/>
    <col min="7703" max="7703" width="10.42578125" style="7" customWidth="1"/>
    <col min="7704" max="7704" width="11.85546875" style="7" customWidth="1"/>
    <col min="7705" max="7705" width="11" style="7" customWidth="1"/>
    <col min="7706" max="7706" width="7.85546875" style="7" customWidth="1"/>
    <col min="7707" max="7707" width="8" style="7" customWidth="1"/>
    <col min="7708" max="7710" width="6.7109375" style="7" customWidth="1"/>
    <col min="7711" max="7936" width="9.140625" style="7"/>
    <col min="7937" max="7937" width="6.7109375" style="7" customWidth="1"/>
    <col min="7938" max="7938" width="26" style="7" customWidth="1"/>
    <col min="7939" max="7940" width="6.7109375" style="7" customWidth="1"/>
    <col min="7941" max="7941" width="10.42578125" style="7" customWidth="1"/>
    <col min="7942" max="7942" width="9.42578125" style="7" customWidth="1"/>
    <col min="7943" max="7943" width="10.42578125" style="7" customWidth="1"/>
    <col min="7944" max="7944" width="9.42578125" style="7" bestFit="1" customWidth="1"/>
    <col min="7945" max="7945" width="11.28515625" style="7" customWidth="1"/>
    <col min="7946" max="7947" width="10.5703125" style="7" customWidth="1"/>
    <col min="7948" max="7949" width="11.28515625" style="7" customWidth="1"/>
    <col min="7950" max="7950" width="9.42578125" style="7" customWidth="1"/>
    <col min="7951" max="7951" width="10" style="7" customWidth="1"/>
    <col min="7952" max="7952" width="10.7109375" style="7" customWidth="1"/>
    <col min="7953" max="7953" width="6.7109375" style="7" customWidth="1"/>
    <col min="7954" max="7954" width="9.140625" style="7"/>
    <col min="7955" max="7955" width="9.5703125" style="7" customWidth="1"/>
    <col min="7956" max="7956" width="9" style="7" customWidth="1"/>
    <col min="7957" max="7957" width="11.140625" style="7" customWidth="1"/>
    <col min="7958" max="7958" width="11.28515625" style="7" customWidth="1"/>
    <col min="7959" max="7959" width="10.42578125" style="7" customWidth="1"/>
    <col min="7960" max="7960" width="11.85546875" style="7" customWidth="1"/>
    <col min="7961" max="7961" width="11" style="7" customWidth="1"/>
    <col min="7962" max="7962" width="7.85546875" style="7" customWidth="1"/>
    <col min="7963" max="7963" width="8" style="7" customWidth="1"/>
    <col min="7964" max="7966" width="6.7109375" style="7" customWidth="1"/>
    <col min="7967" max="8192" width="9.140625" style="7"/>
    <col min="8193" max="8193" width="6.7109375" style="7" customWidth="1"/>
    <col min="8194" max="8194" width="26" style="7" customWidth="1"/>
    <col min="8195" max="8196" width="6.7109375" style="7" customWidth="1"/>
    <col min="8197" max="8197" width="10.42578125" style="7" customWidth="1"/>
    <col min="8198" max="8198" width="9.42578125" style="7" customWidth="1"/>
    <col min="8199" max="8199" width="10.42578125" style="7" customWidth="1"/>
    <col min="8200" max="8200" width="9.42578125" style="7" bestFit="1" customWidth="1"/>
    <col min="8201" max="8201" width="11.28515625" style="7" customWidth="1"/>
    <col min="8202" max="8203" width="10.5703125" style="7" customWidth="1"/>
    <col min="8204" max="8205" width="11.28515625" style="7" customWidth="1"/>
    <col min="8206" max="8206" width="9.42578125" style="7" customWidth="1"/>
    <col min="8207" max="8207" width="10" style="7" customWidth="1"/>
    <col min="8208" max="8208" width="10.7109375" style="7" customWidth="1"/>
    <col min="8209" max="8209" width="6.7109375" style="7" customWidth="1"/>
    <col min="8210" max="8210" width="9.140625" style="7"/>
    <col min="8211" max="8211" width="9.5703125" style="7" customWidth="1"/>
    <col min="8212" max="8212" width="9" style="7" customWidth="1"/>
    <col min="8213" max="8213" width="11.140625" style="7" customWidth="1"/>
    <col min="8214" max="8214" width="11.28515625" style="7" customWidth="1"/>
    <col min="8215" max="8215" width="10.42578125" style="7" customWidth="1"/>
    <col min="8216" max="8216" width="11.85546875" style="7" customWidth="1"/>
    <col min="8217" max="8217" width="11" style="7" customWidth="1"/>
    <col min="8218" max="8218" width="7.85546875" style="7" customWidth="1"/>
    <col min="8219" max="8219" width="8" style="7" customWidth="1"/>
    <col min="8220" max="8222" width="6.7109375" style="7" customWidth="1"/>
    <col min="8223" max="8448" width="9.140625" style="7"/>
    <col min="8449" max="8449" width="6.7109375" style="7" customWidth="1"/>
    <col min="8450" max="8450" width="26" style="7" customWidth="1"/>
    <col min="8451" max="8452" width="6.7109375" style="7" customWidth="1"/>
    <col min="8453" max="8453" width="10.42578125" style="7" customWidth="1"/>
    <col min="8454" max="8454" width="9.42578125" style="7" customWidth="1"/>
    <col min="8455" max="8455" width="10.42578125" style="7" customWidth="1"/>
    <col min="8456" max="8456" width="9.42578125" style="7" bestFit="1" customWidth="1"/>
    <col min="8457" max="8457" width="11.28515625" style="7" customWidth="1"/>
    <col min="8458" max="8459" width="10.5703125" style="7" customWidth="1"/>
    <col min="8460" max="8461" width="11.28515625" style="7" customWidth="1"/>
    <col min="8462" max="8462" width="9.42578125" style="7" customWidth="1"/>
    <col min="8463" max="8463" width="10" style="7" customWidth="1"/>
    <col min="8464" max="8464" width="10.7109375" style="7" customWidth="1"/>
    <col min="8465" max="8465" width="6.7109375" style="7" customWidth="1"/>
    <col min="8466" max="8466" width="9.140625" style="7"/>
    <col min="8467" max="8467" width="9.5703125" style="7" customWidth="1"/>
    <col min="8468" max="8468" width="9" style="7" customWidth="1"/>
    <col min="8469" max="8469" width="11.140625" style="7" customWidth="1"/>
    <col min="8470" max="8470" width="11.28515625" style="7" customWidth="1"/>
    <col min="8471" max="8471" width="10.42578125" style="7" customWidth="1"/>
    <col min="8472" max="8472" width="11.85546875" style="7" customWidth="1"/>
    <col min="8473" max="8473" width="11" style="7" customWidth="1"/>
    <col min="8474" max="8474" width="7.85546875" style="7" customWidth="1"/>
    <col min="8475" max="8475" width="8" style="7" customWidth="1"/>
    <col min="8476" max="8478" width="6.7109375" style="7" customWidth="1"/>
    <col min="8479" max="8704" width="9.140625" style="7"/>
    <col min="8705" max="8705" width="6.7109375" style="7" customWidth="1"/>
    <col min="8706" max="8706" width="26" style="7" customWidth="1"/>
    <col min="8707" max="8708" width="6.7109375" style="7" customWidth="1"/>
    <col min="8709" max="8709" width="10.42578125" style="7" customWidth="1"/>
    <col min="8710" max="8710" width="9.42578125" style="7" customWidth="1"/>
    <col min="8711" max="8711" width="10.42578125" style="7" customWidth="1"/>
    <col min="8712" max="8712" width="9.42578125" style="7" bestFit="1" customWidth="1"/>
    <col min="8713" max="8713" width="11.28515625" style="7" customWidth="1"/>
    <col min="8714" max="8715" width="10.5703125" style="7" customWidth="1"/>
    <col min="8716" max="8717" width="11.28515625" style="7" customWidth="1"/>
    <col min="8718" max="8718" width="9.42578125" style="7" customWidth="1"/>
    <col min="8719" max="8719" width="10" style="7" customWidth="1"/>
    <col min="8720" max="8720" width="10.7109375" style="7" customWidth="1"/>
    <col min="8721" max="8721" width="6.7109375" style="7" customWidth="1"/>
    <col min="8722" max="8722" width="9.140625" style="7"/>
    <col min="8723" max="8723" width="9.5703125" style="7" customWidth="1"/>
    <col min="8724" max="8724" width="9" style="7" customWidth="1"/>
    <col min="8725" max="8725" width="11.140625" style="7" customWidth="1"/>
    <col min="8726" max="8726" width="11.28515625" style="7" customWidth="1"/>
    <col min="8727" max="8727" width="10.42578125" style="7" customWidth="1"/>
    <col min="8728" max="8728" width="11.85546875" style="7" customWidth="1"/>
    <col min="8729" max="8729" width="11" style="7" customWidth="1"/>
    <col min="8730" max="8730" width="7.85546875" style="7" customWidth="1"/>
    <col min="8731" max="8731" width="8" style="7" customWidth="1"/>
    <col min="8732" max="8734" width="6.7109375" style="7" customWidth="1"/>
    <col min="8735" max="8960" width="9.140625" style="7"/>
    <col min="8961" max="8961" width="6.7109375" style="7" customWidth="1"/>
    <col min="8962" max="8962" width="26" style="7" customWidth="1"/>
    <col min="8963" max="8964" width="6.7109375" style="7" customWidth="1"/>
    <col min="8965" max="8965" width="10.42578125" style="7" customWidth="1"/>
    <col min="8966" max="8966" width="9.42578125" style="7" customWidth="1"/>
    <col min="8967" max="8967" width="10.42578125" style="7" customWidth="1"/>
    <col min="8968" max="8968" width="9.42578125" style="7" bestFit="1" customWidth="1"/>
    <col min="8969" max="8969" width="11.28515625" style="7" customWidth="1"/>
    <col min="8970" max="8971" width="10.5703125" style="7" customWidth="1"/>
    <col min="8972" max="8973" width="11.28515625" style="7" customWidth="1"/>
    <col min="8974" max="8974" width="9.42578125" style="7" customWidth="1"/>
    <col min="8975" max="8975" width="10" style="7" customWidth="1"/>
    <col min="8976" max="8976" width="10.7109375" style="7" customWidth="1"/>
    <col min="8977" max="8977" width="6.7109375" style="7" customWidth="1"/>
    <col min="8978" max="8978" width="9.140625" style="7"/>
    <col min="8979" max="8979" width="9.5703125" style="7" customWidth="1"/>
    <col min="8980" max="8980" width="9" style="7" customWidth="1"/>
    <col min="8981" max="8981" width="11.140625" style="7" customWidth="1"/>
    <col min="8982" max="8982" width="11.28515625" style="7" customWidth="1"/>
    <col min="8983" max="8983" width="10.42578125" style="7" customWidth="1"/>
    <col min="8984" max="8984" width="11.85546875" style="7" customWidth="1"/>
    <col min="8985" max="8985" width="11" style="7" customWidth="1"/>
    <col min="8986" max="8986" width="7.85546875" style="7" customWidth="1"/>
    <col min="8987" max="8987" width="8" style="7" customWidth="1"/>
    <col min="8988" max="8990" width="6.7109375" style="7" customWidth="1"/>
    <col min="8991" max="9216" width="9.140625" style="7"/>
    <col min="9217" max="9217" width="6.7109375" style="7" customWidth="1"/>
    <col min="9218" max="9218" width="26" style="7" customWidth="1"/>
    <col min="9219" max="9220" width="6.7109375" style="7" customWidth="1"/>
    <col min="9221" max="9221" width="10.42578125" style="7" customWidth="1"/>
    <col min="9222" max="9222" width="9.42578125" style="7" customWidth="1"/>
    <col min="9223" max="9223" width="10.42578125" style="7" customWidth="1"/>
    <col min="9224" max="9224" width="9.42578125" style="7" bestFit="1" customWidth="1"/>
    <col min="9225" max="9225" width="11.28515625" style="7" customWidth="1"/>
    <col min="9226" max="9227" width="10.5703125" style="7" customWidth="1"/>
    <col min="9228" max="9229" width="11.28515625" style="7" customWidth="1"/>
    <col min="9230" max="9230" width="9.42578125" style="7" customWidth="1"/>
    <col min="9231" max="9231" width="10" style="7" customWidth="1"/>
    <col min="9232" max="9232" width="10.7109375" style="7" customWidth="1"/>
    <col min="9233" max="9233" width="6.7109375" style="7" customWidth="1"/>
    <col min="9234" max="9234" width="9.140625" style="7"/>
    <col min="9235" max="9235" width="9.5703125" style="7" customWidth="1"/>
    <col min="9236" max="9236" width="9" style="7" customWidth="1"/>
    <col min="9237" max="9237" width="11.140625" style="7" customWidth="1"/>
    <col min="9238" max="9238" width="11.28515625" style="7" customWidth="1"/>
    <col min="9239" max="9239" width="10.42578125" style="7" customWidth="1"/>
    <col min="9240" max="9240" width="11.85546875" style="7" customWidth="1"/>
    <col min="9241" max="9241" width="11" style="7" customWidth="1"/>
    <col min="9242" max="9242" width="7.85546875" style="7" customWidth="1"/>
    <col min="9243" max="9243" width="8" style="7" customWidth="1"/>
    <col min="9244" max="9246" width="6.7109375" style="7" customWidth="1"/>
    <col min="9247" max="9472" width="9.140625" style="7"/>
    <col min="9473" max="9473" width="6.7109375" style="7" customWidth="1"/>
    <col min="9474" max="9474" width="26" style="7" customWidth="1"/>
    <col min="9475" max="9476" width="6.7109375" style="7" customWidth="1"/>
    <col min="9477" max="9477" width="10.42578125" style="7" customWidth="1"/>
    <col min="9478" max="9478" width="9.42578125" style="7" customWidth="1"/>
    <col min="9479" max="9479" width="10.42578125" style="7" customWidth="1"/>
    <col min="9480" max="9480" width="9.42578125" style="7" bestFit="1" customWidth="1"/>
    <col min="9481" max="9481" width="11.28515625" style="7" customWidth="1"/>
    <col min="9482" max="9483" width="10.5703125" style="7" customWidth="1"/>
    <col min="9484" max="9485" width="11.28515625" style="7" customWidth="1"/>
    <col min="9486" max="9486" width="9.42578125" style="7" customWidth="1"/>
    <col min="9487" max="9487" width="10" style="7" customWidth="1"/>
    <col min="9488" max="9488" width="10.7109375" style="7" customWidth="1"/>
    <col min="9489" max="9489" width="6.7109375" style="7" customWidth="1"/>
    <col min="9490" max="9490" width="9.140625" style="7"/>
    <col min="9491" max="9491" width="9.5703125" style="7" customWidth="1"/>
    <col min="9492" max="9492" width="9" style="7" customWidth="1"/>
    <col min="9493" max="9493" width="11.140625" style="7" customWidth="1"/>
    <col min="9494" max="9494" width="11.28515625" style="7" customWidth="1"/>
    <col min="9495" max="9495" width="10.42578125" style="7" customWidth="1"/>
    <col min="9496" max="9496" width="11.85546875" style="7" customWidth="1"/>
    <col min="9497" max="9497" width="11" style="7" customWidth="1"/>
    <col min="9498" max="9498" width="7.85546875" style="7" customWidth="1"/>
    <col min="9499" max="9499" width="8" style="7" customWidth="1"/>
    <col min="9500" max="9502" width="6.7109375" style="7" customWidth="1"/>
    <col min="9503" max="9728" width="9.140625" style="7"/>
    <col min="9729" max="9729" width="6.7109375" style="7" customWidth="1"/>
    <col min="9730" max="9730" width="26" style="7" customWidth="1"/>
    <col min="9731" max="9732" width="6.7109375" style="7" customWidth="1"/>
    <col min="9733" max="9733" width="10.42578125" style="7" customWidth="1"/>
    <col min="9734" max="9734" width="9.42578125" style="7" customWidth="1"/>
    <col min="9735" max="9735" width="10.42578125" style="7" customWidth="1"/>
    <col min="9736" max="9736" width="9.42578125" style="7" bestFit="1" customWidth="1"/>
    <col min="9737" max="9737" width="11.28515625" style="7" customWidth="1"/>
    <col min="9738" max="9739" width="10.5703125" style="7" customWidth="1"/>
    <col min="9740" max="9741" width="11.28515625" style="7" customWidth="1"/>
    <col min="9742" max="9742" width="9.42578125" style="7" customWidth="1"/>
    <col min="9743" max="9743" width="10" style="7" customWidth="1"/>
    <col min="9744" max="9744" width="10.7109375" style="7" customWidth="1"/>
    <col min="9745" max="9745" width="6.7109375" style="7" customWidth="1"/>
    <col min="9746" max="9746" width="9.140625" style="7"/>
    <col min="9747" max="9747" width="9.5703125" style="7" customWidth="1"/>
    <col min="9748" max="9748" width="9" style="7" customWidth="1"/>
    <col min="9749" max="9749" width="11.140625" style="7" customWidth="1"/>
    <col min="9750" max="9750" width="11.28515625" style="7" customWidth="1"/>
    <col min="9751" max="9751" width="10.42578125" style="7" customWidth="1"/>
    <col min="9752" max="9752" width="11.85546875" style="7" customWidth="1"/>
    <col min="9753" max="9753" width="11" style="7" customWidth="1"/>
    <col min="9754" max="9754" width="7.85546875" style="7" customWidth="1"/>
    <col min="9755" max="9755" width="8" style="7" customWidth="1"/>
    <col min="9756" max="9758" width="6.7109375" style="7" customWidth="1"/>
    <col min="9759" max="9984" width="9.140625" style="7"/>
    <col min="9985" max="9985" width="6.7109375" style="7" customWidth="1"/>
    <col min="9986" max="9986" width="26" style="7" customWidth="1"/>
    <col min="9987" max="9988" width="6.7109375" style="7" customWidth="1"/>
    <col min="9989" max="9989" width="10.42578125" style="7" customWidth="1"/>
    <col min="9990" max="9990" width="9.42578125" style="7" customWidth="1"/>
    <col min="9991" max="9991" width="10.42578125" style="7" customWidth="1"/>
    <col min="9992" max="9992" width="9.42578125" style="7" bestFit="1" customWidth="1"/>
    <col min="9993" max="9993" width="11.28515625" style="7" customWidth="1"/>
    <col min="9994" max="9995" width="10.5703125" style="7" customWidth="1"/>
    <col min="9996" max="9997" width="11.28515625" style="7" customWidth="1"/>
    <col min="9998" max="9998" width="9.42578125" style="7" customWidth="1"/>
    <col min="9999" max="9999" width="10" style="7" customWidth="1"/>
    <col min="10000" max="10000" width="10.7109375" style="7" customWidth="1"/>
    <col min="10001" max="10001" width="6.7109375" style="7" customWidth="1"/>
    <col min="10002" max="10002" width="9.140625" style="7"/>
    <col min="10003" max="10003" width="9.5703125" style="7" customWidth="1"/>
    <col min="10004" max="10004" width="9" style="7" customWidth="1"/>
    <col min="10005" max="10005" width="11.140625" style="7" customWidth="1"/>
    <col min="10006" max="10006" width="11.28515625" style="7" customWidth="1"/>
    <col min="10007" max="10007" width="10.42578125" style="7" customWidth="1"/>
    <col min="10008" max="10008" width="11.85546875" style="7" customWidth="1"/>
    <col min="10009" max="10009" width="11" style="7" customWidth="1"/>
    <col min="10010" max="10010" width="7.85546875" style="7" customWidth="1"/>
    <col min="10011" max="10011" width="8" style="7" customWidth="1"/>
    <col min="10012" max="10014" width="6.7109375" style="7" customWidth="1"/>
    <col min="10015" max="10240" width="9.140625" style="7"/>
    <col min="10241" max="10241" width="6.7109375" style="7" customWidth="1"/>
    <col min="10242" max="10242" width="26" style="7" customWidth="1"/>
    <col min="10243" max="10244" width="6.7109375" style="7" customWidth="1"/>
    <col min="10245" max="10245" width="10.42578125" style="7" customWidth="1"/>
    <col min="10246" max="10246" width="9.42578125" style="7" customWidth="1"/>
    <col min="10247" max="10247" width="10.42578125" style="7" customWidth="1"/>
    <col min="10248" max="10248" width="9.42578125" style="7" bestFit="1" customWidth="1"/>
    <col min="10249" max="10249" width="11.28515625" style="7" customWidth="1"/>
    <col min="10250" max="10251" width="10.5703125" style="7" customWidth="1"/>
    <col min="10252" max="10253" width="11.28515625" style="7" customWidth="1"/>
    <col min="10254" max="10254" width="9.42578125" style="7" customWidth="1"/>
    <col min="10255" max="10255" width="10" style="7" customWidth="1"/>
    <col min="10256" max="10256" width="10.7109375" style="7" customWidth="1"/>
    <col min="10257" max="10257" width="6.7109375" style="7" customWidth="1"/>
    <col min="10258" max="10258" width="9.140625" style="7"/>
    <col min="10259" max="10259" width="9.5703125" style="7" customWidth="1"/>
    <col min="10260" max="10260" width="9" style="7" customWidth="1"/>
    <col min="10261" max="10261" width="11.140625" style="7" customWidth="1"/>
    <col min="10262" max="10262" width="11.28515625" style="7" customWidth="1"/>
    <col min="10263" max="10263" width="10.42578125" style="7" customWidth="1"/>
    <col min="10264" max="10264" width="11.85546875" style="7" customWidth="1"/>
    <col min="10265" max="10265" width="11" style="7" customWidth="1"/>
    <col min="10266" max="10266" width="7.85546875" style="7" customWidth="1"/>
    <col min="10267" max="10267" width="8" style="7" customWidth="1"/>
    <col min="10268" max="10270" width="6.7109375" style="7" customWidth="1"/>
    <col min="10271" max="10496" width="9.140625" style="7"/>
    <col min="10497" max="10497" width="6.7109375" style="7" customWidth="1"/>
    <col min="10498" max="10498" width="26" style="7" customWidth="1"/>
    <col min="10499" max="10500" width="6.7109375" style="7" customWidth="1"/>
    <col min="10501" max="10501" width="10.42578125" style="7" customWidth="1"/>
    <col min="10502" max="10502" width="9.42578125" style="7" customWidth="1"/>
    <col min="10503" max="10503" width="10.42578125" style="7" customWidth="1"/>
    <col min="10504" max="10504" width="9.42578125" style="7" bestFit="1" customWidth="1"/>
    <col min="10505" max="10505" width="11.28515625" style="7" customWidth="1"/>
    <col min="10506" max="10507" width="10.5703125" style="7" customWidth="1"/>
    <col min="10508" max="10509" width="11.28515625" style="7" customWidth="1"/>
    <col min="10510" max="10510" width="9.42578125" style="7" customWidth="1"/>
    <col min="10511" max="10511" width="10" style="7" customWidth="1"/>
    <col min="10512" max="10512" width="10.7109375" style="7" customWidth="1"/>
    <col min="10513" max="10513" width="6.7109375" style="7" customWidth="1"/>
    <col min="10514" max="10514" width="9.140625" style="7"/>
    <col min="10515" max="10515" width="9.5703125" style="7" customWidth="1"/>
    <col min="10516" max="10516" width="9" style="7" customWidth="1"/>
    <col min="10517" max="10517" width="11.140625" style="7" customWidth="1"/>
    <col min="10518" max="10518" width="11.28515625" style="7" customWidth="1"/>
    <col min="10519" max="10519" width="10.42578125" style="7" customWidth="1"/>
    <col min="10520" max="10520" width="11.85546875" style="7" customWidth="1"/>
    <col min="10521" max="10521" width="11" style="7" customWidth="1"/>
    <col min="10522" max="10522" width="7.85546875" style="7" customWidth="1"/>
    <col min="10523" max="10523" width="8" style="7" customWidth="1"/>
    <col min="10524" max="10526" width="6.7109375" style="7" customWidth="1"/>
    <col min="10527" max="10752" width="9.140625" style="7"/>
    <col min="10753" max="10753" width="6.7109375" style="7" customWidth="1"/>
    <col min="10754" max="10754" width="26" style="7" customWidth="1"/>
    <col min="10755" max="10756" width="6.7109375" style="7" customWidth="1"/>
    <col min="10757" max="10757" width="10.42578125" style="7" customWidth="1"/>
    <col min="10758" max="10758" width="9.42578125" style="7" customWidth="1"/>
    <col min="10759" max="10759" width="10.42578125" style="7" customWidth="1"/>
    <col min="10760" max="10760" width="9.42578125" style="7" bestFit="1" customWidth="1"/>
    <col min="10761" max="10761" width="11.28515625" style="7" customWidth="1"/>
    <col min="10762" max="10763" width="10.5703125" style="7" customWidth="1"/>
    <col min="10764" max="10765" width="11.28515625" style="7" customWidth="1"/>
    <col min="10766" max="10766" width="9.42578125" style="7" customWidth="1"/>
    <col min="10767" max="10767" width="10" style="7" customWidth="1"/>
    <col min="10768" max="10768" width="10.7109375" style="7" customWidth="1"/>
    <col min="10769" max="10769" width="6.7109375" style="7" customWidth="1"/>
    <col min="10770" max="10770" width="9.140625" style="7"/>
    <col min="10771" max="10771" width="9.5703125" style="7" customWidth="1"/>
    <col min="10772" max="10772" width="9" style="7" customWidth="1"/>
    <col min="10773" max="10773" width="11.140625" style="7" customWidth="1"/>
    <col min="10774" max="10774" width="11.28515625" style="7" customWidth="1"/>
    <col min="10775" max="10775" width="10.42578125" style="7" customWidth="1"/>
    <col min="10776" max="10776" width="11.85546875" style="7" customWidth="1"/>
    <col min="10777" max="10777" width="11" style="7" customWidth="1"/>
    <col min="10778" max="10778" width="7.85546875" style="7" customWidth="1"/>
    <col min="10779" max="10779" width="8" style="7" customWidth="1"/>
    <col min="10780" max="10782" width="6.7109375" style="7" customWidth="1"/>
    <col min="10783" max="11008" width="9.140625" style="7"/>
    <col min="11009" max="11009" width="6.7109375" style="7" customWidth="1"/>
    <col min="11010" max="11010" width="26" style="7" customWidth="1"/>
    <col min="11011" max="11012" width="6.7109375" style="7" customWidth="1"/>
    <col min="11013" max="11013" width="10.42578125" style="7" customWidth="1"/>
    <col min="11014" max="11014" width="9.42578125" style="7" customWidth="1"/>
    <col min="11015" max="11015" width="10.42578125" style="7" customWidth="1"/>
    <col min="11016" max="11016" width="9.42578125" style="7" bestFit="1" customWidth="1"/>
    <col min="11017" max="11017" width="11.28515625" style="7" customWidth="1"/>
    <col min="11018" max="11019" width="10.5703125" style="7" customWidth="1"/>
    <col min="11020" max="11021" width="11.28515625" style="7" customWidth="1"/>
    <col min="11022" max="11022" width="9.42578125" style="7" customWidth="1"/>
    <col min="11023" max="11023" width="10" style="7" customWidth="1"/>
    <col min="11024" max="11024" width="10.7109375" style="7" customWidth="1"/>
    <col min="11025" max="11025" width="6.7109375" style="7" customWidth="1"/>
    <col min="11026" max="11026" width="9.140625" style="7"/>
    <col min="11027" max="11027" width="9.5703125" style="7" customWidth="1"/>
    <col min="11028" max="11028" width="9" style="7" customWidth="1"/>
    <col min="11029" max="11029" width="11.140625" style="7" customWidth="1"/>
    <col min="11030" max="11030" width="11.28515625" style="7" customWidth="1"/>
    <col min="11031" max="11031" width="10.42578125" style="7" customWidth="1"/>
    <col min="11032" max="11032" width="11.85546875" style="7" customWidth="1"/>
    <col min="11033" max="11033" width="11" style="7" customWidth="1"/>
    <col min="11034" max="11034" width="7.85546875" style="7" customWidth="1"/>
    <col min="11035" max="11035" width="8" style="7" customWidth="1"/>
    <col min="11036" max="11038" width="6.7109375" style="7" customWidth="1"/>
    <col min="11039" max="11264" width="9.140625" style="7"/>
    <col min="11265" max="11265" width="6.7109375" style="7" customWidth="1"/>
    <col min="11266" max="11266" width="26" style="7" customWidth="1"/>
    <col min="11267" max="11268" width="6.7109375" style="7" customWidth="1"/>
    <col min="11269" max="11269" width="10.42578125" style="7" customWidth="1"/>
    <col min="11270" max="11270" width="9.42578125" style="7" customWidth="1"/>
    <col min="11271" max="11271" width="10.42578125" style="7" customWidth="1"/>
    <col min="11272" max="11272" width="9.42578125" style="7" bestFit="1" customWidth="1"/>
    <col min="11273" max="11273" width="11.28515625" style="7" customWidth="1"/>
    <col min="11274" max="11275" width="10.5703125" style="7" customWidth="1"/>
    <col min="11276" max="11277" width="11.28515625" style="7" customWidth="1"/>
    <col min="11278" max="11278" width="9.42578125" style="7" customWidth="1"/>
    <col min="11279" max="11279" width="10" style="7" customWidth="1"/>
    <col min="11280" max="11280" width="10.7109375" style="7" customWidth="1"/>
    <col min="11281" max="11281" width="6.7109375" style="7" customWidth="1"/>
    <col min="11282" max="11282" width="9.140625" style="7"/>
    <col min="11283" max="11283" width="9.5703125" style="7" customWidth="1"/>
    <col min="11284" max="11284" width="9" style="7" customWidth="1"/>
    <col min="11285" max="11285" width="11.140625" style="7" customWidth="1"/>
    <col min="11286" max="11286" width="11.28515625" style="7" customWidth="1"/>
    <col min="11287" max="11287" width="10.42578125" style="7" customWidth="1"/>
    <col min="11288" max="11288" width="11.85546875" style="7" customWidth="1"/>
    <col min="11289" max="11289" width="11" style="7" customWidth="1"/>
    <col min="11290" max="11290" width="7.85546875" style="7" customWidth="1"/>
    <col min="11291" max="11291" width="8" style="7" customWidth="1"/>
    <col min="11292" max="11294" width="6.7109375" style="7" customWidth="1"/>
    <col min="11295" max="11520" width="9.140625" style="7"/>
    <col min="11521" max="11521" width="6.7109375" style="7" customWidth="1"/>
    <col min="11522" max="11522" width="26" style="7" customWidth="1"/>
    <col min="11523" max="11524" width="6.7109375" style="7" customWidth="1"/>
    <col min="11525" max="11525" width="10.42578125" style="7" customWidth="1"/>
    <col min="11526" max="11526" width="9.42578125" style="7" customWidth="1"/>
    <col min="11527" max="11527" width="10.42578125" style="7" customWidth="1"/>
    <col min="11528" max="11528" width="9.42578125" style="7" bestFit="1" customWidth="1"/>
    <col min="11529" max="11529" width="11.28515625" style="7" customWidth="1"/>
    <col min="11530" max="11531" width="10.5703125" style="7" customWidth="1"/>
    <col min="11532" max="11533" width="11.28515625" style="7" customWidth="1"/>
    <col min="11534" max="11534" width="9.42578125" style="7" customWidth="1"/>
    <col min="11535" max="11535" width="10" style="7" customWidth="1"/>
    <col min="11536" max="11536" width="10.7109375" style="7" customWidth="1"/>
    <col min="11537" max="11537" width="6.7109375" style="7" customWidth="1"/>
    <col min="11538" max="11538" width="9.140625" style="7"/>
    <col min="11539" max="11539" width="9.5703125" style="7" customWidth="1"/>
    <col min="11540" max="11540" width="9" style="7" customWidth="1"/>
    <col min="11541" max="11541" width="11.140625" style="7" customWidth="1"/>
    <col min="11542" max="11542" width="11.28515625" style="7" customWidth="1"/>
    <col min="11543" max="11543" width="10.42578125" style="7" customWidth="1"/>
    <col min="11544" max="11544" width="11.85546875" style="7" customWidth="1"/>
    <col min="11545" max="11545" width="11" style="7" customWidth="1"/>
    <col min="11546" max="11546" width="7.85546875" style="7" customWidth="1"/>
    <col min="11547" max="11547" width="8" style="7" customWidth="1"/>
    <col min="11548" max="11550" width="6.7109375" style="7" customWidth="1"/>
    <col min="11551" max="11776" width="9.140625" style="7"/>
    <col min="11777" max="11777" width="6.7109375" style="7" customWidth="1"/>
    <col min="11778" max="11778" width="26" style="7" customWidth="1"/>
    <col min="11779" max="11780" width="6.7109375" style="7" customWidth="1"/>
    <col min="11781" max="11781" width="10.42578125" style="7" customWidth="1"/>
    <col min="11782" max="11782" width="9.42578125" style="7" customWidth="1"/>
    <col min="11783" max="11783" width="10.42578125" style="7" customWidth="1"/>
    <col min="11784" max="11784" width="9.42578125" style="7" bestFit="1" customWidth="1"/>
    <col min="11785" max="11785" width="11.28515625" style="7" customWidth="1"/>
    <col min="11786" max="11787" width="10.5703125" style="7" customWidth="1"/>
    <col min="11788" max="11789" width="11.28515625" style="7" customWidth="1"/>
    <col min="11790" max="11790" width="9.42578125" style="7" customWidth="1"/>
    <col min="11791" max="11791" width="10" style="7" customWidth="1"/>
    <col min="11792" max="11792" width="10.7109375" style="7" customWidth="1"/>
    <col min="11793" max="11793" width="6.7109375" style="7" customWidth="1"/>
    <col min="11794" max="11794" width="9.140625" style="7"/>
    <col min="11795" max="11795" width="9.5703125" style="7" customWidth="1"/>
    <col min="11796" max="11796" width="9" style="7" customWidth="1"/>
    <col min="11797" max="11797" width="11.140625" style="7" customWidth="1"/>
    <col min="11798" max="11798" width="11.28515625" style="7" customWidth="1"/>
    <col min="11799" max="11799" width="10.42578125" style="7" customWidth="1"/>
    <col min="11800" max="11800" width="11.85546875" style="7" customWidth="1"/>
    <col min="11801" max="11801" width="11" style="7" customWidth="1"/>
    <col min="11802" max="11802" width="7.85546875" style="7" customWidth="1"/>
    <col min="11803" max="11803" width="8" style="7" customWidth="1"/>
    <col min="11804" max="11806" width="6.7109375" style="7" customWidth="1"/>
    <col min="11807" max="12032" width="9.140625" style="7"/>
    <col min="12033" max="12033" width="6.7109375" style="7" customWidth="1"/>
    <col min="12034" max="12034" width="26" style="7" customWidth="1"/>
    <col min="12035" max="12036" width="6.7109375" style="7" customWidth="1"/>
    <col min="12037" max="12037" width="10.42578125" style="7" customWidth="1"/>
    <col min="12038" max="12038" width="9.42578125" style="7" customWidth="1"/>
    <col min="12039" max="12039" width="10.42578125" style="7" customWidth="1"/>
    <col min="12040" max="12040" width="9.42578125" style="7" bestFit="1" customWidth="1"/>
    <col min="12041" max="12041" width="11.28515625" style="7" customWidth="1"/>
    <col min="12042" max="12043" width="10.5703125" style="7" customWidth="1"/>
    <col min="12044" max="12045" width="11.28515625" style="7" customWidth="1"/>
    <col min="12046" max="12046" width="9.42578125" style="7" customWidth="1"/>
    <col min="12047" max="12047" width="10" style="7" customWidth="1"/>
    <col min="12048" max="12048" width="10.7109375" style="7" customWidth="1"/>
    <col min="12049" max="12049" width="6.7109375" style="7" customWidth="1"/>
    <col min="12050" max="12050" width="9.140625" style="7"/>
    <col min="12051" max="12051" width="9.5703125" style="7" customWidth="1"/>
    <col min="12052" max="12052" width="9" style="7" customWidth="1"/>
    <col min="12053" max="12053" width="11.140625" style="7" customWidth="1"/>
    <col min="12054" max="12054" width="11.28515625" style="7" customWidth="1"/>
    <col min="12055" max="12055" width="10.42578125" style="7" customWidth="1"/>
    <col min="12056" max="12056" width="11.85546875" style="7" customWidth="1"/>
    <col min="12057" max="12057" width="11" style="7" customWidth="1"/>
    <col min="12058" max="12058" width="7.85546875" style="7" customWidth="1"/>
    <col min="12059" max="12059" width="8" style="7" customWidth="1"/>
    <col min="12060" max="12062" width="6.7109375" style="7" customWidth="1"/>
    <col min="12063" max="12288" width="9.140625" style="7"/>
    <col min="12289" max="12289" width="6.7109375" style="7" customWidth="1"/>
    <col min="12290" max="12290" width="26" style="7" customWidth="1"/>
    <col min="12291" max="12292" width="6.7109375" style="7" customWidth="1"/>
    <col min="12293" max="12293" width="10.42578125" style="7" customWidth="1"/>
    <col min="12294" max="12294" width="9.42578125" style="7" customWidth="1"/>
    <col min="12295" max="12295" width="10.42578125" style="7" customWidth="1"/>
    <col min="12296" max="12296" width="9.42578125" style="7" bestFit="1" customWidth="1"/>
    <col min="12297" max="12297" width="11.28515625" style="7" customWidth="1"/>
    <col min="12298" max="12299" width="10.5703125" style="7" customWidth="1"/>
    <col min="12300" max="12301" width="11.28515625" style="7" customWidth="1"/>
    <col min="12302" max="12302" width="9.42578125" style="7" customWidth="1"/>
    <col min="12303" max="12303" width="10" style="7" customWidth="1"/>
    <col min="12304" max="12304" width="10.7109375" style="7" customWidth="1"/>
    <col min="12305" max="12305" width="6.7109375" style="7" customWidth="1"/>
    <col min="12306" max="12306" width="9.140625" style="7"/>
    <col min="12307" max="12307" width="9.5703125" style="7" customWidth="1"/>
    <col min="12308" max="12308" width="9" style="7" customWidth="1"/>
    <col min="12309" max="12309" width="11.140625" style="7" customWidth="1"/>
    <col min="12310" max="12310" width="11.28515625" style="7" customWidth="1"/>
    <col min="12311" max="12311" width="10.42578125" style="7" customWidth="1"/>
    <col min="12312" max="12312" width="11.85546875" style="7" customWidth="1"/>
    <col min="12313" max="12313" width="11" style="7" customWidth="1"/>
    <col min="12314" max="12314" width="7.85546875" style="7" customWidth="1"/>
    <col min="12315" max="12315" width="8" style="7" customWidth="1"/>
    <col min="12316" max="12318" width="6.7109375" style="7" customWidth="1"/>
    <col min="12319" max="12544" width="9.140625" style="7"/>
    <col min="12545" max="12545" width="6.7109375" style="7" customWidth="1"/>
    <col min="12546" max="12546" width="26" style="7" customWidth="1"/>
    <col min="12547" max="12548" width="6.7109375" style="7" customWidth="1"/>
    <col min="12549" max="12549" width="10.42578125" style="7" customWidth="1"/>
    <col min="12550" max="12550" width="9.42578125" style="7" customWidth="1"/>
    <col min="12551" max="12551" width="10.42578125" style="7" customWidth="1"/>
    <col min="12552" max="12552" width="9.42578125" style="7" bestFit="1" customWidth="1"/>
    <col min="12553" max="12553" width="11.28515625" style="7" customWidth="1"/>
    <col min="12554" max="12555" width="10.5703125" style="7" customWidth="1"/>
    <col min="12556" max="12557" width="11.28515625" style="7" customWidth="1"/>
    <col min="12558" max="12558" width="9.42578125" style="7" customWidth="1"/>
    <col min="12559" max="12559" width="10" style="7" customWidth="1"/>
    <col min="12560" max="12560" width="10.7109375" style="7" customWidth="1"/>
    <col min="12561" max="12561" width="6.7109375" style="7" customWidth="1"/>
    <col min="12562" max="12562" width="9.140625" style="7"/>
    <col min="12563" max="12563" width="9.5703125" style="7" customWidth="1"/>
    <col min="12564" max="12564" width="9" style="7" customWidth="1"/>
    <col min="12565" max="12565" width="11.140625" style="7" customWidth="1"/>
    <col min="12566" max="12566" width="11.28515625" style="7" customWidth="1"/>
    <col min="12567" max="12567" width="10.42578125" style="7" customWidth="1"/>
    <col min="12568" max="12568" width="11.85546875" style="7" customWidth="1"/>
    <col min="12569" max="12569" width="11" style="7" customWidth="1"/>
    <col min="12570" max="12570" width="7.85546875" style="7" customWidth="1"/>
    <col min="12571" max="12571" width="8" style="7" customWidth="1"/>
    <col min="12572" max="12574" width="6.7109375" style="7" customWidth="1"/>
    <col min="12575" max="12800" width="9.140625" style="7"/>
    <col min="12801" max="12801" width="6.7109375" style="7" customWidth="1"/>
    <col min="12802" max="12802" width="26" style="7" customWidth="1"/>
    <col min="12803" max="12804" width="6.7109375" style="7" customWidth="1"/>
    <col min="12805" max="12805" width="10.42578125" style="7" customWidth="1"/>
    <col min="12806" max="12806" width="9.42578125" style="7" customWidth="1"/>
    <col min="12807" max="12807" width="10.42578125" style="7" customWidth="1"/>
    <col min="12808" max="12808" width="9.42578125" style="7" bestFit="1" customWidth="1"/>
    <col min="12809" max="12809" width="11.28515625" style="7" customWidth="1"/>
    <col min="12810" max="12811" width="10.5703125" style="7" customWidth="1"/>
    <col min="12812" max="12813" width="11.28515625" style="7" customWidth="1"/>
    <col min="12814" max="12814" width="9.42578125" style="7" customWidth="1"/>
    <col min="12815" max="12815" width="10" style="7" customWidth="1"/>
    <col min="12816" max="12816" width="10.7109375" style="7" customWidth="1"/>
    <col min="12817" max="12817" width="6.7109375" style="7" customWidth="1"/>
    <col min="12818" max="12818" width="9.140625" style="7"/>
    <col min="12819" max="12819" width="9.5703125" style="7" customWidth="1"/>
    <col min="12820" max="12820" width="9" style="7" customWidth="1"/>
    <col min="12821" max="12821" width="11.140625" style="7" customWidth="1"/>
    <col min="12822" max="12822" width="11.28515625" style="7" customWidth="1"/>
    <col min="12823" max="12823" width="10.42578125" style="7" customWidth="1"/>
    <col min="12824" max="12824" width="11.85546875" style="7" customWidth="1"/>
    <col min="12825" max="12825" width="11" style="7" customWidth="1"/>
    <col min="12826" max="12826" width="7.85546875" style="7" customWidth="1"/>
    <col min="12827" max="12827" width="8" style="7" customWidth="1"/>
    <col min="12828" max="12830" width="6.7109375" style="7" customWidth="1"/>
    <col min="12831" max="13056" width="9.140625" style="7"/>
    <col min="13057" max="13057" width="6.7109375" style="7" customWidth="1"/>
    <col min="13058" max="13058" width="26" style="7" customWidth="1"/>
    <col min="13059" max="13060" width="6.7109375" style="7" customWidth="1"/>
    <col min="13061" max="13061" width="10.42578125" style="7" customWidth="1"/>
    <col min="13062" max="13062" width="9.42578125" style="7" customWidth="1"/>
    <col min="13063" max="13063" width="10.42578125" style="7" customWidth="1"/>
    <col min="13064" max="13064" width="9.42578125" style="7" bestFit="1" customWidth="1"/>
    <col min="13065" max="13065" width="11.28515625" style="7" customWidth="1"/>
    <col min="13066" max="13067" width="10.5703125" style="7" customWidth="1"/>
    <col min="13068" max="13069" width="11.28515625" style="7" customWidth="1"/>
    <col min="13070" max="13070" width="9.42578125" style="7" customWidth="1"/>
    <col min="13071" max="13071" width="10" style="7" customWidth="1"/>
    <col min="13072" max="13072" width="10.7109375" style="7" customWidth="1"/>
    <col min="13073" max="13073" width="6.7109375" style="7" customWidth="1"/>
    <col min="13074" max="13074" width="9.140625" style="7"/>
    <col min="13075" max="13075" width="9.5703125" style="7" customWidth="1"/>
    <col min="13076" max="13076" width="9" style="7" customWidth="1"/>
    <col min="13077" max="13077" width="11.140625" style="7" customWidth="1"/>
    <col min="13078" max="13078" width="11.28515625" style="7" customWidth="1"/>
    <col min="13079" max="13079" width="10.42578125" style="7" customWidth="1"/>
    <col min="13080" max="13080" width="11.85546875" style="7" customWidth="1"/>
    <col min="13081" max="13081" width="11" style="7" customWidth="1"/>
    <col min="13082" max="13082" width="7.85546875" style="7" customWidth="1"/>
    <col min="13083" max="13083" width="8" style="7" customWidth="1"/>
    <col min="13084" max="13086" width="6.7109375" style="7" customWidth="1"/>
    <col min="13087" max="13312" width="9.140625" style="7"/>
    <col min="13313" max="13313" width="6.7109375" style="7" customWidth="1"/>
    <col min="13314" max="13314" width="26" style="7" customWidth="1"/>
    <col min="13315" max="13316" width="6.7109375" style="7" customWidth="1"/>
    <col min="13317" max="13317" width="10.42578125" style="7" customWidth="1"/>
    <col min="13318" max="13318" width="9.42578125" style="7" customWidth="1"/>
    <col min="13319" max="13319" width="10.42578125" style="7" customWidth="1"/>
    <col min="13320" max="13320" width="9.42578125" style="7" bestFit="1" customWidth="1"/>
    <col min="13321" max="13321" width="11.28515625" style="7" customWidth="1"/>
    <col min="13322" max="13323" width="10.5703125" style="7" customWidth="1"/>
    <col min="13324" max="13325" width="11.28515625" style="7" customWidth="1"/>
    <col min="13326" max="13326" width="9.42578125" style="7" customWidth="1"/>
    <col min="13327" max="13327" width="10" style="7" customWidth="1"/>
    <col min="13328" max="13328" width="10.7109375" style="7" customWidth="1"/>
    <col min="13329" max="13329" width="6.7109375" style="7" customWidth="1"/>
    <col min="13330" max="13330" width="9.140625" style="7"/>
    <col min="13331" max="13331" width="9.5703125" style="7" customWidth="1"/>
    <col min="13332" max="13332" width="9" style="7" customWidth="1"/>
    <col min="13333" max="13333" width="11.140625" style="7" customWidth="1"/>
    <col min="13334" max="13334" width="11.28515625" style="7" customWidth="1"/>
    <col min="13335" max="13335" width="10.42578125" style="7" customWidth="1"/>
    <col min="13336" max="13336" width="11.85546875" style="7" customWidth="1"/>
    <col min="13337" max="13337" width="11" style="7" customWidth="1"/>
    <col min="13338" max="13338" width="7.85546875" style="7" customWidth="1"/>
    <col min="13339" max="13339" width="8" style="7" customWidth="1"/>
    <col min="13340" max="13342" width="6.7109375" style="7" customWidth="1"/>
    <col min="13343" max="13568" width="9.140625" style="7"/>
    <col min="13569" max="13569" width="6.7109375" style="7" customWidth="1"/>
    <col min="13570" max="13570" width="26" style="7" customWidth="1"/>
    <col min="13571" max="13572" width="6.7109375" style="7" customWidth="1"/>
    <col min="13573" max="13573" width="10.42578125" style="7" customWidth="1"/>
    <col min="13574" max="13574" width="9.42578125" style="7" customWidth="1"/>
    <col min="13575" max="13575" width="10.42578125" style="7" customWidth="1"/>
    <col min="13576" max="13576" width="9.42578125" style="7" bestFit="1" customWidth="1"/>
    <col min="13577" max="13577" width="11.28515625" style="7" customWidth="1"/>
    <col min="13578" max="13579" width="10.5703125" style="7" customWidth="1"/>
    <col min="13580" max="13581" width="11.28515625" style="7" customWidth="1"/>
    <col min="13582" max="13582" width="9.42578125" style="7" customWidth="1"/>
    <col min="13583" max="13583" width="10" style="7" customWidth="1"/>
    <col min="13584" max="13584" width="10.7109375" style="7" customWidth="1"/>
    <col min="13585" max="13585" width="6.7109375" style="7" customWidth="1"/>
    <col min="13586" max="13586" width="9.140625" style="7"/>
    <col min="13587" max="13587" width="9.5703125" style="7" customWidth="1"/>
    <col min="13588" max="13588" width="9" style="7" customWidth="1"/>
    <col min="13589" max="13589" width="11.140625" style="7" customWidth="1"/>
    <col min="13590" max="13590" width="11.28515625" style="7" customWidth="1"/>
    <col min="13591" max="13591" width="10.42578125" style="7" customWidth="1"/>
    <col min="13592" max="13592" width="11.85546875" style="7" customWidth="1"/>
    <col min="13593" max="13593" width="11" style="7" customWidth="1"/>
    <col min="13594" max="13594" width="7.85546875" style="7" customWidth="1"/>
    <col min="13595" max="13595" width="8" style="7" customWidth="1"/>
    <col min="13596" max="13598" width="6.7109375" style="7" customWidth="1"/>
    <col min="13599" max="13824" width="9.140625" style="7"/>
    <col min="13825" max="13825" width="6.7109375" style="7" customWidth="1"/>
    <col min="13826" max="13826" width="26" style="7" customWidth="1"/>
    <col min="13827" max="13828" width="6.7109375" style="7" customWidth="1"/>
    <col min="13829" max="13829" width="10.42578125" style="7" customWidth="1"/>
    <col min="13830" max="13830" width="9.42578125" style="7" customWidth="1"/>
    <col min="13831" max="13831" width="10.42578125" style="7" customWidth="1"/>
    <col min="13832" max="13832" width="9.42578125" style="7" bestFit="1" customWidth="1"/>
    <col min="13833" max="13833" width="11.28515625" style="7" customWidth="1"/>
    <col min="13834" max="13835" width="10.5703125" style="7" customWidth="1"/>
    <col min="13836" max="13837" width="11.28515625" style="7" customWidth="1"/>
    <col min="13838" max="13838" width="9.42578125" style="7" customWidth="1"/>
    <col min="13839" max="13839" width="10" style="7" customWidth="1"/>
    <col min="13840" max="13840" width="10.7109375" style="7" customWidth="1"/>
    <col min="13841" max="13841" width="6.7109375" style="7" customWidth="1"/>
    <col min="13842" max="13842" width="9.140625" style="7"/>
    <col min="13843" max="13843" width="9.5703125" style="7" customWidth="1"/>
    <col min="13844" max="13844" width="9" style="7" customWidth="1"/>
    <col min="13845" max="13845" width="11.140625" style="7" customWidth="1"/>
    <col min="13846" max="13846" width="11.28515625" style="7" customWidth="1"/>
    <col min="13847" max="13847" width="10.42578125" style="7" customWidth="1"/>
    <col min="13848" max="13848" width="11.85546875" style="7" customWidth="1"/>
    <col min="13849" max="13849" width="11" style="7" customWidth="1"/>
    <col min="13850" max="13850" width="7.85546875" style="7" customWidth="1"/>
    <col min="13851" max="13851" width="8" style="7" customWidth="1"/>
    <col min="13852" max="13854" width="6.7109375" style="7" customWidth="1"/>
    <col min="13855" max="14080" width="9.140625" style="7"/>
    <col min="14081" max="14081" width="6.7109375" style="7" customWidth="1"/>
    <col min="14082" max="14082" width="26" style="7" customWidth="1"/>
    <col min="14083" max="14084" width="6.7109375" style="7" customWidth="1"/>
    <col min="14085" max="14085" width="10.42578125" style="7" customWidth="1"/>
    <col min="14086" max="14086" width="9.42578125" style="7" customWidth="1"/>
    <col min="14087" max="14087" width="10.42578125" style="7" customWidth="1"/>
    <col min="14088" max="14088" width="9.42578125" style="7" bestFit="1" customWidth="1"/>
    <col min="14089" max="14089" width="11.28515625" style="7" customWidth="1"/>
    <col min="14090" max="14091" width="10.5703125" style="7" customWidth="1"/>
    <col min="14092" max="14093" width="11.28515625" style="7" customWidth="1"/>
    <col min="14094" max="14094" width="9.42578125" style="7" customWidth="1"/>
    <col min="14095" max="14095" width="10" style="7" customWidth="1"/>
    <col min="14096" max="14096" width="10.7109375" style="7" customWidth="1"/>
    <col min="14097" max="14097" width="6.7109375" style="7" customWidth="1"/>
    <col min="14098" max="14098" width="9.140625" style="7"/>
    <col min="14099" max="14099" width="9.5703125" style="7" customWidth="1"/>
    <col min="14100" max="14100" width="9" style="7" customWidth="1"/>
    <col min="14101" max="14101" width="11.140625" style="7" customWidth="1"/>
    <col min="14102" max="14102" width="11.28515625" style="7" customWidth="1"/>
    <col min="14103" max="14103" width="10.42578125" style="7" customWidth="1"/>
    <col min="14104" max="14104" width="11.85546875" style="7" customWidth="1"/>
    <col min="14105" max="14105" width="11" style="7" customWidth="1"/>
    <col min="14106" max="14106" width="7.85546875" style="7" customWidth="1"/>
    <col min="14107" max="14107" width="8" style="7" customWidth="1"/>
    <col min="14108" max="14110" width="6.7109375" style="7" customWidth="1"/>
    <col min="14111" max="14336" width="9.140625" style="7"/>
    <col min="14337" max="14337" width="6.7109375" style="7" customWidth="1"/>
    <col min="14338" max="14338" width="26" style="7" customWidth="1"/>
    <col min="14339" max="14340" width="6.7109375" style="7" customWidth="1"/>
    <col min="14341" max="14341" width="10.42578125" style="7" customWidth="1"/>
    <col min="14342" max="14342" width="9.42578125" style="7" customWidth="1"/>
    <col min="14343" max="14343" width="10.42578125" style="7" customWidth="1"/>
    <col min="14344" max="14344" width="9.42578125" style="7" bestFit="1" customWidth="1"/>
    <col min="14345" max="14345" width="11.28515625" style="7" customWidth="1"/>
    <col min="14346" max="14347" width="10.5703125" style="7" customWidth="1"/>
    <col min="14348" max="14349" width="11.28515625" style="7" customWidth="1"/>
    <col min="14350" max="14350" width="9.42578125" style="7" customWidth="1"/>
    <col min="14351" max="14351" width="10" style="7" customWidth="1"/>
    <col min="14352" max="14352" width="10.7109375" style="7" customWidth="1"/>
    <col min="14353" max="14353" width="6.7109375" style="7" customWidth="1"/>
    <col min="14354" max="14354" width="9.140625" style="7"/>
    <col min="14355" max="14355" width="9.5703125" style="7" customWidth="1"/>
    <col min="14356" max="14356" width="9" style="7" customWidth="1"/>
    <col min="14357" max="14357" width="11.140625" style="7" customWidth="1"/>
    <col min="14358" max="14358" width="11.28515625" style="7" customWidth="1"/>
    <col min="14359" max="14359" width="10.42578125" style="7" customWidth="1"/>
    <col min="14360" max="14360" width="11.85546875" style="7" customWidth="1"/>
    <col min="14361" max="14361" width="11" style="7" customWidth="1"/>
    <col min="14362" max="14362" width="7.85546875" style="7" customWidth="1"/>
    <col min="14363" max="14363" width="8" style="7" customWidth="1"/>
    <col min="14364" max="14366" width="6.7109375" style="7" customWidth="1"/>
    <col min="14367" max="14592" width="9.140625" style="7"/>
    <col min="14593" max="14593" width="6.7109375" style="7" customWidth="1"/>
    <col min="14594" max="14594" width="26" style="7" customWidth="1"/>
    <col min="14595" max="14596" width="6.7109375" style="7" customWidth="1"/>
    <col min="14597" max="14597" width="10.42578125" style="7" customWidth="1"/>
    <col min="14598" max="14598" width="9.42578125" style="7" customWidth="1"/>
    <col min="14599" max="14599" width="10.42578125" style="7" customWidth="1"/>
    <col min="14600" max="14600" width="9.42578125" style="7" bestFit="1" customWidth="1"/>
    <col min="14601" max="14601" width="11.28515625" style="7" customWidth="1"/>
    <col min="14602" max="14603" width="10.5703125" style="7" customWidth="1"/>
    <col min="14604" max="14605" width="11.28515625" style="7" customWidth="1"/>
    <col min="14606" max="14606" width="9.42578125" style="7" customWidth="1"/>
    <col min="14607" max="14607" width="10" style="7" customWidth="1"/>
    <col min="14608" max="14608" width="10.7109375" style="7" customWidth="1"/>
    <col min="14609" max="14609" width="6.7109375" style="7" customWidth="1"/>
    <col min="14610" max="14610" width="9.140625" style="7"/>
    <col min="14611" max="14611" width="9.5703125" style="7" customWidth="1"/>
    <col min="14612" max="14612" width="9" style="7" customWidth="1"/>
    <col min="14613" max="14613" width="11.140625" style="7" customWidth="1"/>
    <col min="14614" max="14614" width="11.28515625" style="7" customWidth="1"/>
    <col min="14615" max="14615" width="10.42578125" style="7" customWidth="1"/>
    <col min="14616" max="14616" width="11.85546875" style="7" customWidth="1"/>
    <col min="14617" max="14617" width="11" style="7" customWidth="1"/>
    <col min="14618" max="14618" width="7.85546875" style="7" customWidth="1"/>
    <col min="14619" max="14619" width="8" style="7" customWidth="1"/>
    <col min="14620" max="14622" width="6.7109375" style="7" customWidth="1"/>
    <col min="14623" max="14848" width="9.140625" style="7"/>
    <col min="14849" max="14849" width="6.7109375" style="7" customWidth="1"/>
    <col min="14850" max="14850" width="26" style="7" customWidth="1"/>
    <col min="14851" max="14852" width="6.7109375" style="7" customWidth="1"/>
    <col min="14853" max="14853" width="10.42578125" style="7" customWidth="1"/>
    <col min="14854" max="14854" width="9.42578125" style="7" customWidth="1"/>
    <col min="14855" max="14855" width="10.42578125" style="7" customWidth="1"/>
    <col min="14856" max="14856" width="9.42578125" style="7" bestFit="1" customWidth="1"/>
    <col min="14857" max="14857" width="11.28515625" style="7" customWidth="1"/>
    <col min="14858" max="14859" width="10.5703125" style="7" customWidth="1"/>
    <col min="14860" max="14861" width="11.28515625" style="7" customWidth="1"/>
    <col min="14862" max="14862" width="9.42578125" style="7" customWidth="1"/>
    <col min="14863" max="14863" width="10" style="7" customWidth="1"/>
    <col min="14864" max="14864" width="10.7109375" style="7" customWidth="1"/>
    <col min="14865" max="14865" width="6.7109375" style="7" customWidth="1"/>
    <col min="14866" max="14866" width="9.140625" style="7"/>
    <col min="14867" max="14867" width="9.5703125" style="7" customWidth="1"/>
    <col min="14868" max="14868" width="9" style="7" customWidth="1"/>
    <col min="14869" max="14869" width="11.140625" style="7" customWidth="1"/>
    <col min="14870" max="14870" width="11.28515625" style="7" customWidth="1"/>
    <col min="14871" max="14871" width="10.42578125" style="7" customWidth="1"/>
    <col min="14872" max="14872" width="11.85546875" style="7" customWidth="1"/>
    <col min="14873" max="14873" width="11" style="7" customWidth="1"/>
    <col min="14874" max="14874" width="7.85546875" style="7" customWidth="1"/>
    <col min="14875" max="14875" width="8" style="7" customWidth="1"/>
    <col min="14876" max="14878" width="6.7109375" style="7" customWidth="1"/>
    <col min="14879" max="15104" width="9.140625" style="7"/>
    <col min="15105" max="15105" width="6.7109375" style="7" customWidth="1"/>
    <col min="15106" max="15106" width="26" style="7" customWidth="1"/>
    <col min="15107" max="15108" width="6.7109375" style="7" customWidth="1"/>
    <col min="15109" max="15109" width="10.42578125" style="7" customWidth="1"/>
    <col min="15110" max="15110" width="9.42578125" style="7" customWidth="1"/>
    <col min="15111" max="15111" width="10.42578125" style="7" customWidth="1"/>
    <col min="15112" max="15112" width="9.42578125" style="7" bestFit="1" customWidth="1"/>
    <col min="15113" max="15113" width="11.28515625" style="7" customWidth="1"/>
    <col min="15114" max="15115" width="10.5703125" style="7" customWidth="1"/>
    <col min="15116" max="15117" width="11.28515625" style="7" customWidth="1"/>
    <col min="15118" max="15118" width="9.42578125" style="7" customWidth="1"/>
    <col min="15119" max="15119" width="10" style="7" customWidth="1"/>
    <col min="15120" max="15120" width="10.7109375" style="7" customWidth="1"/>
    <col min="15121" max="15121" width="6.7109375" style="7" customWidth="1"/>
    <col min="15122" max="15122" width="9.140625" style="7"/>
    <col min="15123" max="15123" width="9.5703125" style="7" customWidth="1"/>
    <col min="15124" max="15124" width="9" style="7" customWidth="1"/>
    <col min="15125" max="15125" width="11.140625" style="7" customWidth="1"/>
    <col min="15126" max="15126" width="11.28515625" style="7" customWidth="1"/>
    <col min="15127" max="15127" width="10.42578125" style="7" customWidth="1"/>
    <col min="15128" max="15128" width="11.85546875" style="7" customWidth="1"/>
    <col min="15129" max="15129" width="11" style="7" customWidth="1"/>
    <col min="15130" max="15130" width="7.85546875" style="7" customWidth="1"/>
    <col min="15131" max="15131" width="8" style="7" customWidth="1"/>
    <col min="15132" max="15134" width="6.7109375" style="7" customWidth="1"/>
    <col min="15135" max="15360" width="9.140625" style="7"/>
    <col min="15361" max="15361" width="6.7109375" style="7" customWidth="1"/>
    <col min="15362" max="15362" width="26" style="7" customWidth="1"/>
    <col min="15363" max="15364" width="6.7109375" style="7" customWidth="1"/>
    <col min="15365" max="15365" width="10.42578125" style="7" customWidth="1"/>
    <col min="15366" max="15366" width="9.42578125" style="7" customWidth="1"/>
    <col min="15367" max="15367" width="10.42578125" style="7" customWidth="1"/>
    <col min="15368" max="15368" width="9.42578125" style="7" bestFit="1" customWidth="1"/>
    <col min="15369" max="15369" width="11.28515625" style="7" customWidth="1"/>
    <col min="15370" max="15371" width="10.5703125" style="7" customWidth="1"/>
    <col min="15372" max="15373" width="11.28515625" style="7" customWidth="1"/>
    <col min="15374" max="15374" width="9.42578125" style="7" customWidth="1"/>
    <col min="15375" max="15375" width="10" style="7" customWidth="1"/>
    <col min="15376" max="15376" width="10.7109375" style="7" customWidth="1"/>
    <col min="15377" max="15377" width="6.7109375" style="7" customWidth="1"/>
    <col min="15378" max="15378" width="9.140625" style="7"/>
    <col min="15379" max="15379" width="9.5703125" style="7" customWidth="1"/>
    <col min="15380" max="15380" width="9" style="7" customWidth="1"/>
    <col min="15381" max="15381" width="11.140625" style="7" customWidth="1"/>
    <col min="15382" max="15382" width="11.28515625" style="7" customWidth="1"/>
    <col min="15383" max="15383" width="10.42578125" style="7" customWidth="1"/>
    <col min="15384" max="15384" width="11.85546875" style="7" customWidth="1"/>
    <col min="15385" max="15385" width="11" style="7" customWidth="1"/>
    <col min="15386" max="15386" width="7.85546875" style="7" customWidth="1"/>
    <col min="15387" max="15387" width="8" style="7" customWidth="1"/>
    <col min="15388" max="15390" width="6.7109375" style="7" customWidth="1"/>
    <col min="15391" max="15616" width="9.140625" style="7"/>
    <col min="15617" max="15617" width="6.7109375" style="7" customWidth="1"/>
    <col min="15618" max="15618" width="26" style="7" customWidth="1"/>
    <col min="15619" max="15620" width="6.7109375" style="7" customWidth="1"/>
    <col min="15621" max="15621" width="10.42578125" style="7" customWidth="1"/>
    <col min="15622" max="15622" width="9.42578125" style="7" customWidth="1"/>
    <col min="15623" max="15623" width="10.42578125" style="7" customWidth="1"/>
    <col min="15624" max="15624" width="9.42578125" style="7" bestFit="1" customWidth="1"/>
    <col min="15625" max="15625" width="11.28515625" style="7" customWidth="1"/>
    <col min="15626" max="15627" width="10.5703125" style="7" customWidth="1"/>
    <col min="15628" max="15629" width="11.28515625" style="7" customWidth="1"/>
    <col min="15630" max="15630" width="9.42578125" style="7" customWidth="1"/>
    <col min="15631" max="15631" width="10" style="7" customWidth="1"/>
    <col min="15632" max="15632" width="10.7109375" style="7" customWidth="1"/>
    <col min="15633" max="15633" width="6.7109375" style="7" customWidth="1"/>
    <col min="15634" max="15634" width="9.140625" style="7"/>
    <col min="15635" max="15635" width="9.5703125" style="7" customWidth="1"/>
    <col min="15636" max="15636" width="9" style="7" customWidth="1"/>
    <col min="15637" max="15637" width="11.140625" style="7" customWidth="1"/>
    <col min="15638" max="15638" width="11.28515625" style="7" customWidth="1"/>
    <col min="15639" max="15639" width="10.42578125" style="7" customWidth="1"/>
    <col min="15640" max="15640" width="11.85546875" style="7" customWidth="1"/>
    <col min="15641" max="15641" width="11" style="7" customWidth="1"/>
    <col min="15642" max="15642" width="7.85546875" style="7" customWidth="1"/>
    <col min="15643" max="15643" width="8" style="7" customWidth="1"/>
    <col min="15644" max="15646" width="6.7109375" style="7" customWidth="1"/>
    <col min="15647" max="15872" width="9.140625" style="7"/>
    <col min="15873" max="15873" width="6.7109375" style="7" customWidth="1"/>
    <col min="15874" max="15874" width="26" style="7" customWidth="1"/>
    <col min="15875" max="15876" width="6.7109375" style="7" customWidth="1"/>
    <col min="15877" max="15877" width="10.42578125" style="7" customWidth="1"/>
    <col min="15878" max="15878" width="9.42578125" style="7" customWidth="1"/>
    <col min="15879" max="15879" width="10.42578125" style="7" customWidth="1"/>
    <col min="15880" max="15880" width="9.42578125" style="7" bestFit="1" customWidth="1"/>
    <col min="15881" max="15881" width="11.28515625" style="7" customWidth="1"/>
    <col min="15882" max="15883" width="10.5703125" style="7" customWidth="1"/>
    <col min="15884" max="15885" width="11.28515625" style="7" customWidth="1"/>
    <col min="15886" max="15886" width="9.42578125" style="7" customWidth="1"/>
    <col min="15887" max="15887" width="10" style="7" customWidth="1"/>
    <col min="15888" max="15888" width="10.7109375" style="7" customWidth="1"/>
    <col min="15889" max="15889" width="6.7109375" style="7" customWidth="1"/>
    <col min="15890" max="15890" width="9.140625" style="7"/>
    <col min="15891" max="15891" width="9.5703125" style="7" customWidth="1"/>
    <col min="15892" max="15892" width="9" style="7" customWidth="1"/>
    <col min="15893" max="15893" width="11.140625" style="7" customWidth="1"/>
    <col min="15894" max="15894" width="11.28515625" style="7" customWidth="1"/>
    <col min="15895" max="15895" width="10.42578125" style="7" customWidth="1"/>
    <col min="15896" max="15896" width="11.85546875" style="7" customWidth="1"/>
    <col min="15897" max="15897" width="11" style="7" customWidth="1"/>
    <col min="15898" max="15898" width="7.85546875" style="7" customWidth="1"/>
    <col min="15899" max="15899" width="8" style="7" customWidth="1"/>
    <col min="15900" max="15902" width="6.7109375" style="7" customWidth="1"/>
    <col min="15903" max="16128" width="9.140625" style="7"/>
    <col min="16129" max="16129" width="6.7109375" style="7" customWidth="1"/>
    <col min="16130" max="16130" width="26" style="7" customWidth="1"/>
    <col min="16131" max="16132" width="6.7109375" style="7" customWidth="1"/>
    <col min="16133" max="16133" width="10.42578125" style="7" customWidth="1"/>
    <col min="16134" max="16134" width="9.42578125" style="7" customWidth="1"/>
    <col min="16135" max="16135" width="10.42578125" style="7" customWidth="1"/>
    <col min="16136" max="16136" width="9.42578125" style="7" bestFit="1" customWidth="1"/>
    <col min="16137" max="16137" width="11.28515625" style="7" customWidth="1"/>
    <col min="16138" max="16139" width="10.5703125" style="7" customWidth="1"/>
    <col min="16140" max="16141" width="11.28515625" style="7" customWidth="1"/>
    <col min="16142" max="16142" width="9.42578125" style="7" customWidth="1"/>
    <col min="16143" max="16143" width="10" style="7" customWidth="1"/>
    <col min="16144" max="16144" width="10.7109375" style="7" customWidth="1"/>
    <col min="16145" max="16145" width="6.7109375" style="7" customWidth="1"/>
    <col min="16146" max="16146" width="9.140625" style="7"/>
    <col min="16147" max="16147" width="9.5703125" style="7" customWidth="1"/>
    <col min="16148" max="16148" width="9" style="7" customWidth="1"/>
    <col min="16149" max="16149" width="11.140625" style="7" customWidth="1"/>
    <col min="16150" max="16150" width="11.28515625" style="7" customWidth="1"/>
    <col min="16151" max="16151" width="10.42578125" style="7" customWidth="1"/>
    <col min="16152" max="16152" width="11.85546875" style="7" customWidth="1"/>
    <col min="16153" max="16153" width="11" style="7" customWidth="1"/>
    <col min="16154" max="16154" width="7.85546875" style="7" customWidth="1"/>
    <col min="16155" max="16155" width="8" style="7" customWidth="1"/>
    <col min="16156" max="16158" width="6.7109375" style="7" customWidth="1"/>
    <col min="16159" max="16384" width="9.140625" style="7"/>
  </cols>
  <sheetData>
    <row r="1" spans="1:29" s="1" customFormat="1" ht="38.25" customHeight="1" x14ac:dyDescent="0.25">
      <c r="A1" s="101" t="s">
        <v>117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3"/>
    </row>
    <row r="2" spans="1:29" s="5" customFormat="1" ht="25.5" customHeight="1" x14ac:dyDescent="0.25">
      <c r="A2" s="104" t="s">
        <v>0</v>
      </c>
      <c r="B2" s="105" t="s">
        <v>1</v>
      </c>
      <c r="C2" s="105" t="s">
        <v>2</v>
      </c>
      <c r="D2" s="106" t="s">
        <v>3</v>
      </c>
      <c r="E2" s="105" t="s">
        <v>4</v>
      </c>
      <c r="F2" s="105"/>
      <c r="G2" s="105"/>
      <c r="H2" s="104" t="s">
        <v>5</v>
      </c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4">
        <v>10</v>
      </c>
      <c r="AA2" s="4"/>
    </row>
    <row r="3" spans="1:29" s="6" customFormat="1" ht="38.25" customHeight="1" x14ac:dyDescent="0.25">
      <c r="A3" s="104"/>
      <c r="B3" s="105"/>
      <c r="C3" s="105"/>
      <c r="D3" s="106"/>
      <c r="E3" s="105"/>
      <c r="F3" s="105"/>
      <c r="G3" s="105"/>
      <c r="H3" s="105" t="s">
        <v>6</v>
      </c>
      <c r="I3" s="105"/>
      <c r="J3" s="105"/>
      <c r="K3" s="105" t="s">
        <v>7</v>
      </c>
      <c r="L3" s="105"/>
      <c r="M3" s="105"/>
      <c r="N3" s="105" t="s">
        <v>8</v>
      </c>
      <c r="O3" s="105"/>
      <c r="P3" s="105"/>
      <c r="Q3" s="105" t="s">
        <v>9</v>
      </c>
      <c r="R3" s="105"/>
      <c r="S3" s="105"/>
      <c r="T3" s="105" t="s">
        <v>10</v>
      </c>
      <c r="U3" s="105"/>
      <c r="V3" s="105"/>
      <c r="W3" s="105" t="s">
        <v>11</v>
      </c>
      <c r="X3" s="105"/>
      <c r="Y3" s="105"/>
      <c r="Z3" s="2"/>
      <c r="AA3" s="2"/>
    </row>
    <row r="4" spans="1:29" s="6" customFormat="1" ht="37.5" customHeight="1" x14ac:dyDescent="0.25">
      <c r="A4" s="104"/>
      <c r="B4" s="105"/>
      <c r="C4" s="105"/>
      <c r="D4" s="106"/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18</v>
      </c>
      <c r="L4" s="3" t="s">
        <v>19</v>
      </c>
      <c r="M4" s="3" t="s">
        <v>20</v>
      </c>
      <c r="N4" s="3" t="s">
        <v>21</v>
      </c>
      <c r="O4" s="3" t="s">
        <v>22</v>
      </c>
      <c r="P4" s="3" t="s">
        <v>23</v>
      </c>
      <c r="Q4" s="3" t="s">
        <v>24</v>
      </c>
      <c r="R4" s="3" t="s">
        <v>25</v>
      </c>
      <c r="S4" s="3" t="s">
        <v>26</v>
      </c>
      <c r="T4" s="3" t="s">
        <v>27</v>
      </c>
      <c r="U4" s="3" t="s">
        <v>28</v>
      </c>
      <c r="V4" s="3" t="s">
        <v>29</v>
      </c>
      <c r="W4" s="3" t="s">
        <v>30</v>
      </c>
      <c r="X4" s="3" t="s">
        <v>31</v>
      </c>
      <c r="Y4" s="3" t="s">
        <v>32</v>
      </c>
      <c r="Z4" s="3" t="s">
        <v>33</v>
      </c>
      <c r="AA4" s="2" t="s">
        <v>34</v>
      </c>
    </row>
    <row r="5" spans="1:29" ht="12.75" x14ac:dyDescent="0.25">
      <c r="A5" s="4">
        <v>1</v>
      </c>
      <c r="B5" s="72" t="s">
        <v>35</v>
      </c>
      <c r="C5" s="73">
        <v>1260</v>
      </c>
      <c r="D5" s="74">
        <v>0.36220000000000002</v>
      </c>
      <c r="E5" s="75">
        <f>'04-25'!E5+'05-25'!E5+'06-25'!E5+'07-25'!E5+'08-25'!E5+'09-25'!E5+'10-25'!E5+'11-25'!E5+'12-25'!E5+'01-26'!E5+'02-26'!E5+'03-26'!E5</f>
        <v>2159.31</v>
      </c>
      <c r="F5" s="75">
        <f>'04-25'!F5+'05-25'!F5+'06-25'!F5+'07-25'!F5+'08-25'!F5+'09-25'!F5+'10-25'!F5+'11-25'!F5+'12-25'!F5+'01-26'!F5+'02-26'!F5+'03-26'!F5</f>
        <v>2459.6019049224997</v>
      </c>
      <c r="G5" s="75">
        <f>F5-E5</f>
        <v>300.29190492249973</v>
      </c>
      <c r="H5" s="75">
        <f>'04-25'!H5+'05-25'!H5+'06-25'!H5+'07-25'!H5+'08-25'!H5+'09-25'!H5+'10-25'!H5+'11-25'!H5+'12-25'!H5+'01-26'!H5+'02-26'!H5+'03-26'!H5</f>
        <v>2872.5</v>
      </c>
      <c r="I5" s="75">
        <f>'04-25'!I5+'05-25'!I5+'06-25'!I5+'07-25'!I5+'08-25'!I5+'09-25'!I5+'10-25'!I5+'11-25'!I5+'12-25'!I5+'01-26'!I5+'02-26'!I5+'03-26'!I5</f>
        <v>2621.7104143224997</v>
      </c>
      <c r="J5" s="75">
        <f>I5-H5</f>
        <v>-250.78958567750033</v>
      </c>
      <c r="K5" s="75">
        <f>'04-25'!K5+'05-25'!K5+'06-25'!K5+'07-25'!K5+'08-25'!K5+'09-25'!K5+'10-25'!K5+'11-25'!K5+'12-25'!K5+'01-26'!K5+'02-26'!K5+'03-26'!K5</f>
        <v>9133.8813000000009</v>
      </c>
      <c r="L5" s="75">
        <f>'04-25'!L5+'05-25'!L5+'06-25'!L5+'07-25'!L5+'08-25'!L5+'09-25'!L5+'10-25'!L5+'11-25'!L5+'12-25'!L5+'01-26'!L5+'02-26'!L5+'03-26'!L5</f>
        <v>10420.953668766497</v>
      </c>
      <c r="M5" s="75">
        <f>L5-K5</f>
        <v>1287.0723687664959</v>
      </c>
      <c r="N5" s="75">
        <f>'04-25'!N5+'05-25'!N5+'06-25'!N5+'07-25'!N5+'08-25'!N5+'09-25'!N5+'10-25'!N5+'11-25'!N5+'12-25'!N5+'01-26'!N5+'02-26'!N5+'03-26'!N5</f>
        <v>0</v>
      </c>
      <c r="O5" s="75">
        <f>'04-25'!O5+'05-25'!O5+'06-25'!O5+'07-25'!O5+'08-25'!O5+'09-25'!O5+'10-25'!O5+'11-25'!O5+'12-25'!O5+'01-26'!O5+'02-26'!O5+'03-26'!O5</f>
        <v>0</v>
      </c>
      <c r="P5" s="75">
        <f>O5-N5</f>
        <v>0</v>
      </c>
      <c r="Q5" s="75">
        <f>'04-25'!Q5+'05-25'!Q5+'06-25'!Q5+'07-25'!Q5+'08-25'!Q5+'09-25'!Q5+'10-25'!Q5+'11-25'!Q5+'12-25'!Q5+'01-26'!Q5+'02-26'!Q5+'03-26'!Q5</f>
        <v>0</v>
      </c>
      <c r="R5" s="75">
        <f>'04-25'!R5+'05-25'!R5+'06-25'!R5+'07-25'!R5+'08-25'!R5+'09-25'!R5+'10-25'!R5+'11-25'!R5+'12-25'!R5+'01-26'!R5+'02-26'!R5+'03-26'!R5</f>
        <v>0</v>
      </c>
      <c r="S5" s="75">
        <f>R5-Q5</f>
        <v>0</v>
      </c>
      <c r="T5" s="75">
        <f>'04-25'!T5+'05-25'!T5+'06-25'!T5+'07-25'!T5+'08-25'!T5+'09-25'!T5+'10-25'!T5+'11-25'!T5+'12-25'!T5+'01-26'!T5+'02-26'!T5+'03-26'!T5</f>
        <v>0</v>
      </c>
      <c r="U5" s="75">
        <f>'04-25'!U5+'05-25'!U5+'06-25'!U5+'07-25'!U5+'08-25'!U5+'09-25'!U5+'10-25'!U5+'11-25'!U5+'12-25'!U5+'01-26'!U5+'02-26'!U5+'03-26'!U5</f>
        <v>0</v>
      </c>
      <c r="V5" s="75">
        <f>U5-T5</f>
        <v>0</v>
      </c>
      <c r="W5" s="75">
        <f>T5+Q5+N5+K5+H5</f>
        <v>12006.381300000001</v>
      </c>
      <c r="X5" s="75">
        <f>U5+R5+O5+L5+I5</f>
        <v>13042.664083088996</v>
      </c>
      <c r="Y5" s="75">
        <f>X5-W5</f>
        <v>1036.2827830889946</v>
      </c>
      <c r="Z5" s="76">
        <f t="shared" ref="Z5:AA49" si="0">IFERROR(W5/E5,0)</f>
        <v>5.5602860636036517</v>
      </c>
      <c r="AA5" s="76">
        <f t="shared" si="0"/>
        <v>5.3027540989402349</v>
      </c>
      <c r="AC5" s="8"/>
    </row>
    <row r="6" spans="1:29" ht="12.75" x14ac:dyDescent="0.25">
      <c r="A6" s="4">
        <f>A5+1</f>
        <v>2</v>
      </c>
      <c r="B6" s="72" t="s">
        <v>36</v>
      </c>
      <c r="C6" s="73">
        <v>500</v>
      </c>
      <c r="D6" s="74">
        <v>0.36220000000000002</v>
      </c>
      <c r="E6" s="75">
        <f>'04-25'!E6+'05-25'!E6+'06-25'!E6+'07-25'!E6+'08-25'!E6+'09-25'!E6+'10-25'!E6+'11-25'!E6+'12-25'!E6+'01-26'!E6+'02-26'!E6+'03-26'!E6</f>
        <v>1091.1500000000001</v>
      </c>
      <c r="F6" s="75">
        <f>'04-25'!F6+'05-25'!F6+'06-25'!F6+'07-25'!F6+'08-25'!F6+'09-25'!F6+'10-25'!F6+'11-25'!F6+'12-25'!F6+'01-26'!F6+'02-26'!F6+'03-26'!F6</f>
        <v>897.70140994999997</v>
      </c>
      <c r="G6" s="75">
        <f t="shared" ref="G6:G11" si="1">F6-E6</f>
        <v>-193.44859005000012</v>
      </c>
      <c r="H6" s="75">
        <f>'04-25'!H6+'05-25'!H6+'06-25'!H6+'07-25'!H6+'08-25'!H6+'09-25'!H6+'10-25'!H6+'11-25'!H6+'12-25'!H6+'01-26'!H6+'02-26'!H6+'03-26'!H6</f>
        <v>1036.8</v>
      </c>
      <c r="I6" s="75">
        <f>'04-25'!I6+'05-25'!I6+'06-25'!I6+'07-25'!I6+'08-25'!I6+'09-25'!I6+'10-25'!I6+'11-25'!I6+'12-25'!I6+'01-26'!I6+'02-26'!I6+'03-26'!I6</f>
        <v>1036.721459640625</v>
      </c>
      <c r="J6" s="75">
        <f t="shared" ref="J6:J11" si="2">I6-H6</f>
        <v>-7.8540359374983382E-2</v>
      </c>
      <c r="K6" s="75">
        <f>'04-25'!K6+'05-25'!K6+'06-25'!K6+'07-25'!K6+'08-25'!K6+'09-25'!K6+'10-25'!K6+'11-25'!K6+'12-25'!K6+'01-26'!K6+'02-26'!K6+'03-26'!K6</f>
        <v>4299.1309999999994</v>
      </c>
      <c r="L6" s="75">
        <f>'04-25'!L6+'05-25'!L6+'06-25'!L6+'07-25'!L6+'08-25'!L6+'09-25'!L6+'10-25'!L6+'11-25'!L6+'12-25'!L6+'01-26'!L6+'02-26'!L6+'03-26'!L6</f>
        <v>3571.6704938786056</v>
      </c>
      <c r="M6" s="75">
        <f t="shared" ref="M6:M11" si="3">L6-K6</f>
        <v>-727.46050612139379</v>
      </c>
      <c r="N6" s="75">
        <f>'04-25'!N6+'05-25'!N6+'06-25'!N6+'07-25'!N6+'08-25'!N6+'09-25'!N6+'10-25'!N6+'11-25'!N6+'12-25'!N6+'01-26'!N6+'02-26'!N6+'03-26'!N6</f>
        <v>0</v>
      </c>
      <c r="O6" s="75">
        <f>'04-25'!O6+'05-25'!O6+'06-25'!O6+'07-25'!O6+'08-25'!O6+'09-25'!O6+'10-25'!O6+'11-25'!O6+'12-25'!O6+'01-26'!O6+'02-26'!O6+'03-26'!O6</f>
        <v>0</v>
      </c>
      <c r="P6" s="75">
        <f t="shared" ref="P6:P11" si="4">O6-N6</f>
        <v>0</v>
      </c>
      <c r="Q6" s="75">
        <f>'04-25'!Q6+'05-25'!Q6+'06-25'!Q6+'07-25'!Q6+'08-25'!Q6+'09-25'!Q6+'10-25'!Q6+'11-25'!Q6+'12-25'!Q6+'01-26'!Q6+'02-26'!Q6+'03-26'!Q6</f>
        <v>0</v>
      </c>
      <c r="R6" s="75">
        <f>'04-25'!R6+'05-25'!R6+'06-25'!R6+'07-25'!R6+'08-25'!R6+'09-25'!R6+'10-25'!R6+'11-25'!R6+'12-25'!R6+'01-26'!R6+'02-26'!R6+'03-26'!R6</f>
        <v>0</v>
      </c>
      <c r="S6" s="75">
        <f t="shared" ref="S6:S11" si="5">R6-Q6</f>
        <v>0</v>
      </c>
      <c r="T6" s="75">
        <f>'04-25'!T6+'05-25'!T6+'06-25'!T6+'07-25'!T6+'08-25'!T6+'09-25'!T6+'10-25'!T6+'11-25'!T6+'12-25'!T6+'01-26'!T6+'02-26'!T6+'03-26'!T6</f>
        <v>0</v>
      </c>
      <c r="U6" s="75">
        <f>'04-25'!U6+'05-25'!U6+'06-25'!U6+'07-25'!U6+'08-25'!U6+'09-25'!U6+'10-25'!U6+'11-25'!U6+'12-25'!U6+'01-26'!U6+'02-26'!U6+'03-26'!U6</f>
        <v>0</v>
      </c>
      <c r="V6" s="75">
        <f t="shared" ref="V6:V11" si="6">U6-T6</f>
        <v>0</v>
      </c>
      <c r="W6" s="75">
        <f t="shared" ref="W6:W11" si="7">T6+Q6+N6+K6+H6</f>
        <v>5335.9309999999996</v>
      </c>
      <c r="X6" s="75">
        <f t="shared" ref="X6:X11" si="8">U6+R6+O6+L6+I6</f>
        <v>4608.3919535192308</v>
      </c>
      <c r="Y6" s="75">
        <f t="shared" ref="Y6:Y11" si="9">X6-W6</f>
        <v>-727.53904648076877</v>
      </c>
      <c r="Z6" s="76">
        <f t="shared" ref="Z6:Z11" si="10">IFERROR(W6/E6,0)</f>
        <v>4.8901901663382663</v>
      </c>
      <c r="AA6" s="76">
        <f t="shared" ref="AA6:AA11" si="11">IFERROR(X6/F6,0)</f>
        <v>5.133546524980849</v>
      </c>
      <c r="AC6" s="8"/>
    </row>
    <row r="7" spans="1:29" ht="12.75" x14ac:dyDescent="0.25">
      <c r="A7" s="4">
        <f t="shared" ref="A7:A67" si="12">A6+1</f>
        <v>3</v>
      </c>
      <c r="B7" s="72" t="s">
        <v>37</v>
      </c>
      <c r="C7" s="73">
        <v>800</v>
      </c>
      <c r="D7" s="74">
        <v>0.36220000000000002</v>
      </c>
      <c r="E7" s="75">
        <f>'04-25'!E7+'05-25'!E7+'06-25'!E7+'07-25'!E7+'08-25'!E7+'09-25'!E7+'10-25'!E7+'11-25'!E7+'12-25'!E7+'01-26'!E7+'02-26'!E7+'03-26'!E7</f>
        <v>1808.43</v>
      </c>
      <c r="F7" s="75">
        <f>'04-25'!F7+'05-25'!F7+'06-25'!F7+'07-25'!F7+'08-25'!F7+'09-25'!F7+'10-25'!F7+'11-25'!F7+'12-25'!F7+'01-26'!F7+'02-26'!F7+'03-26'!F7</f>
        <v>1410.3761279969999</v>
      </c>
      <c r="G7" s="75">
        <f t="shared" si="1"/>
        <v>-398.05387200300015</v>
      </c>
      <c r="H7" s="75">
        <f>'04-25'!H7+'05-25'!H7+'06-25'!H7+'07-25'!H7+'08-25'!H7+'09-25'!H7+'10-25'!H7+'11-25'!H7+'12-25'!H7+'01-26'!H7+'02-26'!H7+'03-26'!H7</f>
        <v>3897.4999999999986</v>
      </c>
      <c r="I7" s="75">
        <f>'04-25'!I7+'05-25'!I7+'06-25'!I7+'07-25'!I7+'08-25'!I7+'09-25'!I7+'10-25'!I7+'11-25'!I7+'12-25'!I7+'01-26'!I7+'02-26'!I7+'03-26'!I7</f>
        <v>3195.983718773</v>
      </c>
      <c r="J7" s="75">
        <f t="shared" si="2"/>
        <v>-701.51628122699867</v>
      </c>
      <c r="K7" s="75">
        <f>'04-25'!K7+'05-25'!K7+'06-25'!K7+'07-25'!K7+'08-25'!K7+'09-25'!K7+'10-25'!K7+'11-25'!K7+'12-25'!K7+'01-26'!K7+'02-26'!K7+'03-26'!K7</f>
        <v>6040.1561999999994</v>
      </c>
      <c r="L7" s="75">
        <f>'04-25'!L7+'05-25'!L7+'06-25'!L7+'07-25'!L7+'08-25'!L7+'09-25'!L7+'10-25'!L7+'11-25'!L7+'12-25'!L7+'01-26'!L7+'02-26'!L7+'03-26'!L7</f>
        <v>4860.3307893330921</v>
      </c>
      <c r="M7" s="75">
        <f t="shared" si="3"/>
        <v>-1179.8254106669074</v>
      </c>
      <c r="N7" s="75">
        <f>'04-25'!N7+'05-25'!N7+'06-25'!N7+'07-25'!N7+'08-25'!N7+'09-25'!N7+'10-25'!N7+'11-25'!N7+'12-25'!N7+'01-26'!N7+'02-26'!N7+'03-26'!N7</f>
        <v>0</v>
      </c>
      <c r="O7" s="75">
        <f>'04-25'!O7+'05-25'!O7+'06-25'!O7+'07-25'!O7+'08-25'!O7+'09-25'!O7+'10-25'!O7+'11-25'!O7+'12-25'!O7+'01-26'!O7+'02-26'!O7+'03-26'!O7</f>
        <v>0</v>
      </c>
      <c r="P7" s="75">
        <f t="shared" si="4"/>
        <v>0</v>
      </c>
      <c r="Q7" s="75">
        <f>'04-25'!Q7+'05-25'!Q7+'06-25'!Q7+'07-25'!Q7+'08-25'!Q7+'09-25'!Q7+'10-25'!Q7+'11-25'!Q7+'12-25'!Q7+'01-26'!Q7+'02-26'!Q7+'03-26'!Q7</f>
        <v>0</v>
      </c>
      <c r="R7" s="75">
        <f>'04-25'!R7+'05-25'!R7+'06-25'!R7+'07-25'!R7+'08-25'!R7+'09-25'!R7+'10-25'!R7+'11-25'!R7+'12-25'!R7+'01-26'!R7+'02-26'!R7+'03-26'!R7</f>
        <v>0</v>
      </c>
      <c r="S7" s="75">
        <f t="shared" si="5"/>
        <v>0</v>
      </c>
      <c r="T7" s="75">
        <f>'04-25'!T7+'05-25'!T7+'06-25'!T7+'07-25'!T7+'08-25'!T7+'09-25'!T7+'10-25'!T7+'11-25'!T7+'12-25'!T7+'01-26'!T7+'02-26'!T7+'03-26'!T7</f>
        <v>0</v>
      </c>
      <c r="U7" s="75">
        <f>'04-25'!U7+'05-25'!U7+'06-25'!U7+'07-25'!U7+'08-25'!U7+'09-25'!U7+'10-25'!U7+'11-25'!U7+'12-25'!U7+'01-26'!U7+'02-26'!U7+'03-26'!U7</f>
        <v>0</v>
      </c>
      <c r="V7" s="75">
        <f t="shared" si="6"/>
        <v>0</v>
      </c>
      <c r="W7" s="75">
        <f t="shared" si="7"/>
        <v>9937.6561999999976</v>
      </c>
      <c r="X7" s="75">
        <f t="shared" si="8"/>
        <v>8056.314508106092</v>
      </c>
      <c r="Y7" s="75">
        <f t="shared" si="9"/>
        <v>-1881.3416918939056</v>
      </c>
      <c r="Z7" s="76">
        <f t="shared" si="10"/>
        <v>5.4951843311601758</v>
      </c>
      <c r="AA7" s="76">
        <f t="shared" si="11"/>
        <v>5.7121744676347985</v>
      </c>
      <c r="AC7" s="8"/>
    </row>
    <row r="8" spans="1:29" ht="12.75" x14ac:dyDescent="0.25">
      <c r="A8" s="4">
        <f t="shared" si="12"/>
        <v>4</v>
      </c>
      <c r="B8" s="72" t="s">
        <v>38</v>
      </c>
      <c r="C8" s="73">
        <v>420</v>
      </c>
      <c r="D8" s="74">
        <v>0.36220000000000002</v>
      </c>
      <c r="E8" s="75">
        <f>'04-25'!E8+'05-25'!E8+'06-25'!E8+'07-25'!E8+'08-25'!E8+'09-25'!E8+'10-25'!E8+'11-25'!E8+'12-25'!E8+'01-26'!E8+'02-26'!E8+'03-26'!E8</f>
        <v>527.36000000000013</v>
      </c>
      <c r="F8" s="75">
        <f>'04-25'!F8+'05-25'!F8+'06-25'!F8+'07-25'!F8+'08-25'!F8+'09-25'!F8+'10-25'!F8+'11-25'!F8+'12-25'!F8+'01-26'!F8+'02-26'!F8+'03-26'!F8</f>
        <v>662.53880318999995</v>
      </c>
      <c r="G8" s="75">
        <f t="shared" si="1"/>
        <v>135.17880318999983</v>
      </c>
      <c r="H8" s="75">
        <f>'04-25'!H8+'05-25'!H8+'06-25'!H8+'07-25'!H8+'08-25'!H8+'09-25'!H8+'10-25'!H8+'11-25'!H8+'12-25'!H8+'01-26'!H8+'02-26'!H8+'03-26'!H8</f>
        <v>952.89999999999975</v>
      </c>
      <c r="I8" s="75">
        <f>'04-25'!I8+'05-25'!I8+'06-25'!I8+'07-25'!I8+'08-25'!I8+'09-25'!I8+'10-25'!I8+'11-25'!I8+'12-25'!I8+'01-26'!I8+'02-26'!I8+'03-26'!I8</f>
        <v>930.52576138406266</v>
      </c>
      <c r="J8" s="75">
        <f t="shared" si="2"/>
        <v>-22.374238615937088</v>
      </c>
      <c r="K8" s="75">
        <f>'04-25'!K8+'05-25'!K8+'06-25'!K8+'07-25'!K8+'08-25'!K8+'09-25'!K8+'10-25'!K8+'11-25'!K8+'12-25'!K8+'01-26'!K8+'02-26'!K8+'03-26'!K8</f>
        <v>2320.384</v>
      </c>
      <c r="L8" s="75">
        <f>'04-25'!L8+'05-25'!L8+'06-25'!L8+'07-25'!L8+'08-25'!L8+'09-25'!L8+'10-25'!L8+'11-25'!L8+'12-25'!L8+'01-26'!L8+'02-26'!L8+'03-26'!L8</f>
        <v>3050.7520907858825</v>
      </c>
      <c r="M8" s="75">
        <f t="shared" si="3"/>
        <v>730.36809078588249</v>
      </c>
      <c r="N8" s="75">
        <f>'04-25'!N8+'05-25'!N8+'06-25'!N8+'07-25'!N8+'08-25'!N8+'09-25'!N8+'10-25'!N8+'11-25'!N8+'12-25'!N8+'01-26'!N8+'02-26'!N8+'03-26'!N8</f>
        <v>0</v>
      </c>
      <c r="O8" s="75">
        <f>'04-25'!O8+'05-25'!O8+'06-25'!O8+'07-25'!O8+'08-25'!O8+'09-25'!O8+'10-25'!O8+'11-25'!O8+'12-25'!O8+'01-26'!O8+'02-26'!O8+'03-26'!O8</f>
        <v>0</v>
      </c>
      <c r="P8" s="75">
        <f t="shared" si="4"/>
        <v>0</v>
      </c>
      <c r="Q8" s="75">
        <f>'04-25'!Q8+'05-25'!Q8+'06-25'!Q8+'07-25'!Q8+'08-25'!Q8+'09-25'!Q8+'10-25'!Q8+'11-25'!Q8+'12-25'!Q8+'01-26'!Q8+'02-26'!Q8+'03-26'!Q8</f>
        <v>0</v>
      </c>
      <c r="R8" s="75">
        <f>'04-25'!R8+'05-25'!R8+'06-25'!R8+'07-25'!R8+'08-25'!R8+'09-25'!R8+'10-25'!R8+'11-25'!R8+'12-25'!R8+'01-26'!R8+'02-26'!R8+'03-26'!R8</f>
        <v>0</v>
      </c>
      <c r="S8" s="75">
        <f t="shared" si="5"/>
        <v>0</v>
      </c>
      <c r="T8" s="75">
        <f>'04-25'!T8+'05-25'!T8+'06-25'!T8+'07-25'!T8+'08-25'!T8+'09-25'!T8+'10-25'!T8+'11-25'!T8+'12-25'!T8+'01-26'!T8+'02-26'!T8+'03-26'!T8</f>
        <v>0</v>
      </c>
      <c r="U8" s="75">
        <f>'04-25'!U8+'05-25'!U8+'06-25'!U8+'07-25'!U8+'08-25'!U8+'09-25'!U8+'10-25'!U8+'11-25'!U8+'12-25'!U8+'01-26'!U8+'02-26'!U8+'03-26'!U8</f>
        <v>0</v>
      </c>
      <c r="V8" s="75">
        <f t="shared" si="6"/>
        <v>0</v>
      </c>
      <c r="W8" s="75">
        <f t="shared" si="7"/>
        <v>3273.2839999999997</v>
      </c>
      <c r="X8" s="75">
        <f t="shared" si="8"/>
        <v>3981.2778521699452</v>
      </c>
      <c r="Y8" s="75">
        <f t="shared" si="9"/>
        <v>707.99385216994551</v>
      </c>
      <c r="Z8" s="76">
        <f t="shared" si="10"/>
        <v>6.2069250606796098</v>
      </c>
      <c r="AA8" s="76">
        <f t="shared" si="11"/>
        <v>6.0091240437553841</v>
      </c>
      <c r="AC8" s="8"/>
    </row>
    <row r="9" spans="1:29" ht="12.75" x14ac:dyDescent="0.25">
      <c r="A9" s="4">
        <f t="shared" si="12"/>
        <v>5</v>
      </c>
      <c r="B9" s="72" t="s">
        <v>39</v>
      </c>
      <c r="C9" s="73">
        <v>420</v>
      </c>
      <c r="D9" s="74">
        <v>0.36220000000000002</v>
      </c>
      <c r="E9" s="75">
        <f>'04-25'!E9+'05-25'!E9+'06-25'!E9+'07-25'!E9+'08-25'!E9+'09-25'!E9+'10-25'!E9+'11-25'!E9+'12-25'!E9+'01-26'!E9+'02-26'!E9+'03-26'!E9</f>
        <v>556.81999999999994</v>
      </c>
      <c r="F9" s="75">
        <f>'04-25'!F9+'05-25'!F9+'06-25'!F9+'07-25'!F9+'08-25'!F9+'09-25'!F9+'10-25'!F9+'11-25'!F9+'12-25'!F9+'01-26'!F9+'02-26'!F9+'03-26'!F9</f>
        <v>681.63788457999999</v>
      </c>
      <c r="G9" s="75">
        <f t="shared" si="1"/>
        <v>124.81788458000005</v>
      </c>
      <c r="H9" s="75">
        <f>'04-25'!H9+'05-25'!H9+'06-25'!H9+'07-25'!H9+'08-25'!H9+'09-25'!H9+'10-25'!H9+'11-25'!H9+'12-25'!H9+'01-26'!H9+'02-26'!H9+'03-26'!H9</f>
        <v>1053.3</v>
      </c>
      <c r="I9" s="75">
        <f>'04-25'!I9+'05-25'!I9+'06-25'!I9+'07-25'!I9+'08-25'!I9+'09-25'!I9+'10-25'!I9+'11-25'!I9+'12-25'!I9+'01-26'!I9+'02-26'!I9+'03-26'!I9</f>
        <v>999.43230193124998</v>
      </c>
      <c r="J9" s="75">
        <f t="shared" si="2"/>
        <v>-53.867698068749974</v>
      </c>
      <c r="K9" s="75">
        <f>'04-25'!K9+'05-25'!K9+'06-25'!K9+'07-25'!K9+'08-25'!K9+'09-25'!K9+'10-25'!K9+'11-25'!K9+'12-25'!K9+'01-26'!K9+'02-26'!K9+'03-26'!K9</f>
        <v>2450.0080000000003</v>
      </c>
      <c r="L9" s="75">
        <f>'04-25'!L9+'05-25'!L9+'06-25'!L9+'07-25'!L9+'08-25'!L9+'09-25'!L9+'10-25'!L9+'11-25'!L9+'12-25'!L9+'01-26'!L9+'02-26'!L9+'03-26'!L9</f>
        <v>3131.8940544292705</v>
      </c>
      <c r="M9" s="75">
        <f t="shared" si="3"/>
        <v>681.88605442927019</v>
      </c>
      <c r="N9" s="75">
        <f>'04-25'!N9+'05-25'!N9+'06-25'!N9+'07-25'!N9+'08-25'!N9+'09-25'!N9+'10-25'!N9+'11-25'!N9+'12-25'!N9+'01-26'!N9+'02-26'!N9+'03-26'!N9</f>
        <v>0</v>
      </c>
      <c r="O9" s="75">
        <f>'04-25'!O9+'05-25'!O9+'06-25'!O9+'07-25'!O9+'08-25'!O9+'09-25'!O9+'10-25'!O9+'11-25'!O9+'12-25'!O9+'01-26'!O9+'02-26'!O9+'03-26'!O9</f>
        <v>0</v>
      </c>
      <c r="P9" s="75">
        <f t="shared" si="4"/>
        <v>0</v>
      </c>
      <c r="Q9" s="75">
        <f>'04-25'!Q9+'05-25'!Q9+'06-25'!Q9+'07-25'!Q9+'08-25'!Q9+'09-25'!Q9+'10-25'!Q9+'11-25'!Q9+'12-25'!Q9+'01-26'!Q9+'02-26'!Q9+'03-26'!Q9</f>
        <v>0</v>
      </c>
      <c r="R9" s="75">
        <f>'04-25'!R9+'05-25'!R9+'06-25'!R9+'07-25'!R9+'08-25'!R9+'09-25'!R9+'10-25'!R9+'11-25'!R9+'12-25'!R9+'01-26'!R9+'02-26'!R9+'03-26'!R9</f>
        <v>0</v>
      </c>
      <c r="S9" s="75">
        <f t="shared" si="5"/>
        <v>0</v>
      </c>
      <c r="T9" s="75">
        <f>'04-25'!T9+'05-25'!T9+'06-25'!T9+'07-25'!T9+'08-25'!T9+'09-25'!T9+'10-25'!T9+'11-25'!T9+'12-25'!T9+'01-26'!T9+'02-26'!T9+'03-26'!T9</f>
        <v>0</v>
      </c>
      <c r="U9" s="75">
        <f>'04-25'!U9+'05-25'!U9+'06-25'!U9+'07-25'!U9+'08-25'!U9+'09-25'!U9+'10-25'!U9+'11-25'!U9+'12-25'!U9+'01-26'!U9+'02-26'!U9+'03-26'!U9</f>
        <v>0</v>
      </c>
      <c r="V9" s="75">
        <f t="shared" si="6"/>
        <v>0</v>
      </c>
      <c r="W9" s="75">
        <f t="shared" si="7"/>
        <v>3503.308</v>
      </c>
      <c r="X9" s="75">
        <f t="shared" si="8"/>
        <v>4131.3263563605205</v>
      </c>
      <c r="Y9" s="75">
        <f t="shared" si="9"/>
        <v>628.01835636052056</v>
      </c>
      <c r="Z9" s="76">
        <f t="shared" si="10"/>
        <v>6.2916346395603613</v>
      </c>
      <c r="AA9" s="76">
        <f t="shared" si="11"/>
        <v>6.0608813709145446</v>
      </c>
      <c r="AC9" s="8"/>
    </row>
    <row r="10" spans="1:29" ht="12.75" x14ac:dyDescent="0.25">
      <c r="A10" s="4">
        <f t="shared" si="12"/>
        <v>6</v>
      </c>
      <c r="B10" s="72" t="s">
        <v>40</v>
      </c>
      <c r="C10" s="73">
        <v>210</v>
      </c>
      <c r="D10" s="74">
        <v>0.36220000000000002</v>
      </c>
      <c r="E10" s="75">
        <f>'04-25'!E10+'05-25'!E10+'06-25'!E10+'07-25'!E10+'08-25'!E10+'09-25'!E10+'10-25'!E10+'11-25'!E10+'12-25'!E10+'01-26'!E10+'02-26'!E10+'03-26'!E10</f>
        <v>299.32000000000005</v>
      </c>
      <c r="F10" s="75">
        <f>'04-25'!F10+'05-25'!F10+'06-25'!F10+'07-25'!F10+'08-25'!F10+'09-25'!F10+'10-25'!F10+'11-25'!F10+'12-25'!F10+'01-26'!F10+'02-26'!F10+'03-26'!F10</f>
        <v>332.17485376999997</v>
      </c>
      <c r="G10" s="75">
        <f t="shared" si="1"/>
        <v>32.85485376999992</v>
      </c>
      <c r="H10" s="75">
        <f>'04-25'!H10+'05-25'!H10+'06-25'!H10+'07-25'!H10+'08-25'!H10+'09-25'!H10+'10-25'!H10+'11-25'!H10+'12-25'!H10+'01-26'!H10+'02-26'!H10+'03-26'!H10</f>
        <v>567.1</v>
      </c>
      <c r="I10" s="75">
        <f>'04-25'!I10+'05-25'!I10+'06-25'!I10+'07-25'!I10+'08-25'!I10+'09-25'!I10+'10-25'!I10+'11-25'!I10+'12-25'!I10+'01-26'!I10+'02-26'!I10+'03-26'!I10</f>
        <v>585.30729002093744</v>
      </c>
      <c r="J10" s="75">
        <f t="shared" si="2"/>
        <v>18.207290020937421</v>
      </c>
      <c r="K10" s="75">
        <f>'04-25'!K10+'05-25'!K10+'06-25'!K10+'07-25'!K10+'08-25'!K10+'09-25'!K10+'10-25'!K10+'11-25'!K10+'12-25'!K10+'01-26'!K10+'02-26'!K10+'03-26'!K10</f>
        <v>1317.0080000000003</v>
      </c>
      <c r="L10" s="75">
        <f>'04-25'!L10+'05-25'!L10+'06-25'!L10+'07-25'!L10+'08-25'!L10+'09-25'!L10+'10-25'!L10+'11-25'!L10+'12-25'!L10+'01-26'!L10+'02-26'!L10+'03-26'!L10</f>
        <v>1531.1847087257352</v>
      </c>
      <c r="M10" s="75">
        <f t="shared" si="3"/>
        <v>214.1767087257349</v>
      </c>
      <c r="N10" s="75">
        <f>'04-25'!N10+'05-25'!N10+'06-25'!N10+'07-25'!N10+'08-25'!N10+'09-25'!N10+'10-25'!N10+'11-25'!N10+'12-25'!N10+'01-26'!N10+'02-26'!N10+'03-26'!N10</f>
        <v>0</v>
      </c>
      <c r="O10" s="75">
        <f>'04-25'!O10+'05-25'!O10+'06-25'!O10+'07-25'!O10+'08-25'!O10+'09-25'!O10+'10-25'!O10+'11-25'!O10+'12-25'!O10+'01-26'!O10+'02-26'!O10+'03-26'!O10</f>
        <v>0</v>
      </c>
      <c r="P10" s="75">
        <f t="shared" si="4"/>
        <v>0</v>
      </c>
      <c r="Q10" s="75">
        <f>'04-25'!Q10+'05-25'!Q10+'06-25'!Q10+'07-25'!Q10+'08-25'!Q10+'09-25'!Q10+'10-25'!Q10+'11-25'!Q10+'12-25'!Q10+'01-26'!Q10+'02-26'!Q10+'03-26'!Q10</f>
        <v>0</v>
      </c>
      <c r="R10" s="75">
        <f>'04-25'!R10+'05-25'!R10+'06-25'!R10+'07-25'!R10+'08-25'!R10+'09-25'!R10+'10-25'!R10+'11-25'!R10+'12-25'!R10+'01-26'!R10+'02-26'!R10+'03-26'!R10</f>
        <v>0</v>
      </c>
      <c r="S10" s="75">
        <f t="shared" si="5"/>
        <v>0</v>
      </c>
      <c r="T10" s="75">
        <f>'04-25'!T10+'05-25'!T10+'06-25'!T10+'07-25'!T10+'08-25'!T10+'09-25'!T10+'10-25'!T10+'11-25'!T10+'12-25'!T10+'01-26'!T10+'02-26'!T10+'03-26'!T10</f>
        <v>0</v>
      </c>
      <c r="U10" s="75">
        <f>'04-25'!U10+'05-25'!U10+'06-25'!U10+'07-25'!U10+'08-25'!U10+'09-25'!U10+'10-25'!U10+'11-25'!U10+'12-25'!U10+'01-26'!U10+'02-26'!U10+'03-26'!U10</f>
        <v>0</v>
      </c>
      <c r="V10" s="75">
        <f t="shared" si="6"/>
        <v>0</v>
      </c>
      <c r="W10" s="75">
        <f t="shared" si="7"/>
        <v>1884.1080000000002</v>
      </c>
      <c r="X10" s="75">
        <f t="shared" si="8"/>
        <v>2116.4919987466728</v>
      </c>
      <c r="Y10" s="75">
        <f t="shared" si="9"/>
        <v>232.38399874667266</v>
      </c>
      <c r="Z10" s="76">
        <f t="shared" si="10"/>
        <v>6.294627823065615</v>
      </c>
      <c r="AA10" s="76">
        <f t="shared" si="11"/>
        <v>6.371620171502042</v>
      </c>
      <c r="AC10" s="8"/>
    </row>
    <row r="11" spans="1:29" ht="12.75" x14ac:dyDescent="0.25">
      <c r="A11" s="4">
        <f t="shared" si="12"/>
        <v>7</v>
      </c>
      <c r="B11" s="72" t="s">
        <v>41</v>
      </c>
      <c r="C11" s="73">
        <v>600</v>
      </c>
      <c r="D11" s="74">
        <v>0.36220000000000002</v>
      </c>
      <c r="E11" s="75">
        <f>'04-25'!E11+'05-25'!E11+'06-25'!E11+'07-25'!E11+'08-25'!E11+'09-25'!E11+'10-25'!E11+'11-25'!E11+'12-25'!E11+'01-26'!E11+'02-26'!E11+'03-26'!E11</f>
        <v>1050.69</v>
      </c>
      <c r="F11" s="75">
        <f>'04-25'!F11+'05-25'!F11+'06-25'!F11+'07-25'!F11+'08-25'!F11+'09-25'!F11+'10-25'!F11+'11-25'!F11+'12-25'!F11+'01-26'!F11+'02-26'!F11+'03-26'!F11</f>
        <v>1101.5699419</v>
      </c>
      <c r="G11" s="75">
        <f t="shared" si="1"/>
        <v>50.879941899999949</v>
      </c>
      <c r="H11" s="75">
        <f>'04-25'!H11+'05-25'!H11+'06-25'!H11+'07-25'!H11+'08-25'!H11+'09-25'!H11+'10-25'!H11+'11-25'!H11+'12-25'!H11+'01-26'!H11+'02-26'!H11+'03-26'!H11</f>
        <v>2211.0999999999995</v>
      </c>
      <c r="I11" s="75">
        <f>'04-25'!I11+'05-25'!I11+'06-25'!I11+'07-25'!I11+'08-25'!I11+'09-25'!I11+'10-25'!I11+'11-25'!I11+'12-25'!I11+'01-26'!I11+'02-26'!I11+'03-26'!I11</f>
        <v>2377.6395907435294</v>
      </c>
      <c r="J11" s="75">
        <f t="shared" si="2"/>
        <v>166.53959074352997</v>
      </c>
      <c r="K11" s="75">
        <f>'04-25'!K11+'05-25'!K11+'06-25'!K11+'07-25'!K11+'08-25'!K11+'09-25'!K11+'10-25'!K11+'11-25'!K11+'12-25'!K11+'01-26'!K11+'02-26'!K11+'03-26'!K11</f>
        <v>4307.8289999999997</v>
      </c>
      <c r="L11" s="75">
        <f>'04-25'!L11+'05-25'!L11+'06-25'!L11+'07-25'!L11+'08-25'!L11+'09-25'!L11+'10-25'!L11+'11-25'!L11+'12-25'!L11+'01-26'!L11+'02-26'!L11+'03-26'!L11</f>
        <v>4750.9827040835762</v>
      </c>
      <c r="M11" s="75">
        <f t="shared" si="3"/>
        <v>443.15370408357649</v>
      </c>
      <c r="N11" s="75">
        <f>'04-25'!N11+'05-25'!N11+'06-25'!N11+'07-25'!N11+'08-25'!N11+'09-25'!N11+'10-25'!N11+'11-25'!N11+'12-25'!N11+'01-26'!N11+'02-26'!N11+'03-26'!N11</f>
        <v>0</v>
      </c>
      <c r="O11" s="75">
        <f>'04-25'!O11+'05-25'!O11+'06-25'!O11+'07-25'!O11+'08-25'!O11+'09-25'!O11+'10-25'!O11+'11-25'!O11+'12-25'!O11+'01-26'!O11+'02-26'!O11+'03-26'!O11</f>
        <v>0</v>
      </c>
      <c r="P11" s="75">
        <f t="shared" si="4"/>
        <v>0</v>
      </c>
      <c r="Q11" s="75">
        <f>'04-25'!Q11+'05-25'!Q11+'06-25'!Q11+'07-25'!Q11+'08-25'!Q11+'09-25'!Q11+'10-25'!Q11+'11-25'!Q11+'12-25'!Q11+'01-26'!Q11+'02-26'!Q11+'03-26'!Q11</f>
        <v>0</v>
      </c>
      <c r="R11" s="75">
        <f>'04-25'!R11+'05-25'!R11+'06-25'!R11+'07-25'!R11+'08-25'!R11+'09-25'!R11+'10-25'!R11+'11-25'!R11+'12-25'!R11+'01-26'!R11+'02-26'!R11+'03-26'!R11</f>
        <v>0</v>
      </c>
      <c r="S11" s="75">
        <f t="shared" si="5"/>
        <v>0</v>
      </c>
      <c r="T11" s="75">
        <f>'04-25'!T11+'05-25'!T11+'06-25'!T11+'07-25'!T11+'08-25'!T11+'09-25'!T11+'10-25'!T11+'11-25'!T11+'12-25'!T11+'01-26'!T11+'02-26'!T11+'03-26'!T11</f>
        <v>0</v>
      </c>
      <c r="U11" s="75">
        <f>'04-25'!U11+'05-25'!U11+'06-25'!U11+'07-25'!U11+'08-25'!U11+'09-25'!U11+'10-25'!U11+'11-25'!U11+'12-25'!U11+'01-26'!U11+'02-26'!U11+'03-26'!U11</f>
        <v>0</v>
      </c>
      <c r="V11" s="75">
        <f t="shared" si="6"/>
        <v>0</v>
      </c>
      <c r="W11" s="75">
        <f t="shared" si="7"/>
        <v>6518.9289999999992</v>
      </c>
      <c r="X11" s="75">
        <f t="shared" si="8"/>
        <v>7128.6222948271061</v>
      </c>
      <c r="Y11" s="75">
        <f t="shared" si="9"/>
        <v>609.69329482710691</v>
      </c>
      <c r="Z11" s="76">
        <f t="shared" si="10"/>
        <v>6.2044266148911653</v>
      </c>
      <c r="AA11" s="76">
        <f t="shared" si="11"/>
        <v>6.4713297119668853</v>
      </c>
      <c r="AC11" s="8"/>
    </row>
    <row r="12" spans="1:29" ht="12.75" x14ac:dyDescent="0.25">
      <c r="A12" s="77">
        <f t="shared" si="12"/>
        <v>8</v>
      </c>
      <c r="B12" s="78" t="s">
        <v>42</v>
      </c>
      <c r="C12" s="79">
        <f>SUM(C5:C11)</f>
        <v>4210</v>
      </c>
      <c r="D12" s="80">
        <v>0.36220000000000002</v>
      </c>
      <c r="E12" s="81">
        <f>SUM(E5:E11)</f>
        <v>7493.08</v>
      </c>
      <c r="F12" s="81">
        <f t="shared" ref="F12:V12" si="13">SUM(F5:F11)</f>
        <v>7545.6009263094993</v>
      </c>
      <c r="G12" s="81">
        <f t="shared" si="13"/>
        <v>52.520926309499202</v>
      </c>
      <c r="H12" s="81">
        <f t="shared" si="13"/>
        <v>12591.199999999997</v>
      </c>
      <c r="I12" s="81">
        <f t="shared" si="13"/>
        <v>11747.320536815903</v>
      </c>
      <c r="J12" s="81">
        <f t="shared" si="13"/>
        <v>-843.87946318409365</v>
      </c>
      <c r="K12" s="81">
        <f t="shared" si="13"/>
        <v>29868.397499999999</v>
      </c>
      <c r="L12" s="81">
        <f t="shared" si="13"/>
        <v>31317.768510002657</v>
      </c>
      <c r="M12" s="81">
        <f t="shared" si="13"/>
        <v>1449.3710100026587</v>
      </c>
      <c r="N12" s="81">
        <f t="shared" si="13"/>
        <v>0</v>
      </c>
      <c r="O12" s="81">
        <f t="shared" si="13"/>
        <v>0</v>
      </c>
      <c r="P12" s="81">
        <f t="shared" si="13"/>
        <v>0</v>
      </c>
      <c r="Q12" s="81">
        <f t="shared" si="13"/>
        <v>0</v>
      </c>
      <c r="R12" s="81">
        <f t="shared" si="13"/>
        <v>0</v>
      </c>
      <c r="S12" s="81">
        <f t="shared" si="13"/>
        <v>0</v>
      </c>
      <c r="T12" s="81">
        <f t="shared" si="13"/>
        <v>0</v>
      </c>
      <c r="U12" s="81">
        <f t="shared" si="13"/>
        <v>0</v>
      </c>
      <c r="V12" s="81">
        <f t="shared" si="13"/>
        <v>0</v>
      </c>
      <c r="W12" s="81">
        <f>SUM(W5:W11)</f>
        <v>42459.597499999996</v>
      </c>
      <c r="X12" s="81">
        <f>SUM(X5:X11)</f>
        <v>43065.089046818568</v>
      </c>
      <c r="Y12" s="81">
        <f>SUM(Y5:Y11)</f>
        <v>605.49154681856589</v>
      </c>
      <c r="Z12" s="82">
        <f t="shared" si="0"/>
        <v>5.6665079646820793</v>
      </c>
      <c r="AA12" s="82">
        <f t="shared" si="0"/>
        <v>5.7073107188404411</v>
      </c>
      <c r="AC12" s="8"/>
    </row>
    <row r="13" spans="1:29" ht="12.75" x14ac:dyDescent="0.25">
      <c r="A13" s="4">
        <f t="shared" si="12"/>
        <v>9</v>
      </c>
      <c r="B13" s="9" t="s">
        <v>43</v>
      </c>
      <c r="C13" s="73">
        <v>770</v>
      </c>
      <c r="D13" s="74">
        <v>0.36220000000000002</v>
      </c>
      <c r="E13" s="75">
        <f>'04-25'!E13+'05-25'!E13+'06-25'!E13+'07-25'!E13+'08-25'!E13+'09-25'!E13+'10-25'!E13+'11-25'!E13+'12-25'!E13+'01-26'!E13+'02-26'!E13+'03-26'!E13</f>
        <v>441</v>
      </c>
      <c r="F13" s="75">
        <f>'04-25'!F13+'05-25'!F13+'06-25'!F13+'07-25'!F13+'08-25'!F13+'09-25'!F13+'10-25'!F13+'11-25'!F13+'12-25'!F13+'01-26'!F13+'02-26'!F13+'03-26'!F13</f>
        <v>754.57121606999999</v>
      </c>
      <c r="G13" s="75">
        <f t="shared" ref="G13:G22" si="14">F13-E13</f>
        <v>313.57121606999999</v>
      </c>
      <c r="H13" s="75">
        <f>'04-25'!H13+'05-25'!H13+'06-25'!H13+'07-25'!H13+'08-25'!H13+'09-25'!H13+'10-25'!H13+'11-25'!H13+'12-25'!H13+'01-26'!H13+'02-26'!H13+'03-26'!H13</f>
        <v>847.10000000000025</v>
      </c>
      <c r="I13" s="75">
        <f>'04-25'!I13+'05-25'!I13+'06-25'!I13+'07-25'!I13+'08-25'!I13+'09-25'!I13+'10-25'!I13+'11-25'!I13+'12-25'!I13+'01-26'!I13+'02-26'!I13+'03-26'!I13</f>
        <v>809.14429749999988</v>
      </c>
      <c r="J13" s="75">
        <f t="shared" ref="J13:J22" si="15">I13-H13</f>
        <v>-37.95570250000037</v>
      </c>
      <c r="K13" s="75">
        <f>'04-25'!K13+'05-25'!K13+'06-25'!K13+'07-25'!K13+'08-25'!K13+'09-25'!K13+'10-25'!K13+'11-25'!K13+'12-25'!K13+'01-26'!K13+'02-26'!K13+'03-26'!K13</f>
        <v>0</v>
      </c>
      <c r="L13" s="75">
        <f>'04-25'!L13+'05-25'!L13+'06-25'!L13+'07-25'!L13+'08-25'!L13+'09-25'!L13+'10-25'!L13+'11-25'!L13+'12-25'!L13+'01-26'!L13+'02-26'!L13+'03-26'!L13</f>
        <v>0</v>
      </c>
      <c r="M13" s="75">
        <f t="shared" ref="M13:M22" si="16">L13-K13</f>
        <v>0</v>
      </c>
      <c r="N13" s="75">
        <f>'04-25'!N13+'05-25'!N13+'06-25'!N13+'07-25'!N13+'08-25'!N13+'09-25'!N13+'10-25'!N13+'11-25'!N13+'12-25'!N13+'01-26'!N13+'02-26'!N13+'03-26'!N13</f>
        <v>0</v>
      </c>
      <c r="O13" s="75">
        <f>'04-25'!O13+'05-25'!O13+'06-25'!O13+'07-25'!O13+'08-25'!O13+'09-25'!O13+'10-25'!O13+'11-25'!O13+'12-25'!O13+'01-26'!O13+'02-26'!O13+'03-26'!O13</f>
        <v>0</v>
      </c>
      <c r="P13" s="75">
        <f t="shared" ref="P13:P22" si="17">O13-N13</f>
        <v>0</v>
      </c>
      <c r="Q13" s="75">
        <f>'04-25'!Q13+'05-25'!Q13+'06-25'!Q13+'07-25'!Q13+'08-25'!Q13+'09-25'!Q13+'10-25'!Q13+'11-25'!Q13+'12-25'!Q13+'01-26'!Q13+'02-26'!Q13+'03-26'!Q13</f>
        <v>0</v>
      </c>
      <c r="R13" s="75">
        <f>'04-25'!R13+'05-25'!R13+'06-25'!R13+'07-25'!R13+'08-25'!R13+'09-25'!R13+'10-25'!R13+'11-25'!R13+'12-25'!R13+'01-26'!R13+'02-26'!R13+'03-26'!R13</f>
        <v>0</v>
      </c>
      <c r="S13" s="75">
        <f t="shared" ref="S13:S22" si="18">R13-Q13</f>
        <v>0</v>
      </c>
      <c r="T13" s="75">
        <f>'04-25'!T13+'05-25'!T13+'06-25'!T13+'07-25'!T13+'08-25'!T13+'09-25'!T13+'10-25'!T13+'11-25'!T13+'12-25'!T13+'01-26'!T13+'02-26'!T13+'03-26'!T13</f>
        <v>0</v>
      </c>
      <c r="U13" s="75">
        <f>'04-25'!U13+'05-25'!U13+'06-25'!U13+'07-25'!U13+'08-25'!U13+'09-25'!U13+'10-25'!U13+'11-25'!U13+'12-25'!U13+'01-26'!U13+'02-26'!U13+'03-26'!U13</f>
        <v>0</v>
      </c>
      <c r="V13" s="75">
        <f t="shared" ref="V13:V22" si="19">U13-T13</f>
        <v>0</v>
      </c>
      <c r="W13" s="75">
        <f t="shared" ref="W13:W22" si="20">T13+Q13+N13+K13+H13</f>
        <v>847.10000000000025</v>
      </c>
      <c r="X13" s="75">
        <f t="shared" ref="X13:X22" si="21">U13+R13+O13+L13+I13</f>
        <v>809.14429749999988</v>
      </c>
      <c r="Y13" s="75">
        <f t="shared" ref="Y13:Y22" si="22">X13-W13</f>
        <v>-37.95570250000037</v>
      </c>
      <c r="Z13" s="76">
        <f t="shared" ref="Z13:Z22" si="23">IFERROR(W13/E13,0)</f>
        <v>1.9208616780045358</v>
      </c>
      <c r="AA13" s="76">
        <f t="shared" ref="AA13:AA22" si="24">IFERROR(X13/F13,0)</f>
        <v>1.0723233013236715</v>
      </c>
      <c r="AC13" s="8"/>
    </row>
    <row r="14" spans="1:29" ht="12.75" x14ac:dyDescent="0.25">
      <c r="A14" s="4">
        <f t="shared" si="12"/>
        <v>10</v>
      </c>
      <c r="B14" s="9" t="s">
        <v>44</v>
      </c>
      <c r="C14" s="73">
        <v>90</v>
      </c>
      <c r="D14" s="74">
        <v>0.36220000000000002</v>
      </c>
      <c r="E14" s="75">
        <f>'04-25'!E14+'05-25'!E14+'06-25'!E14+'07-25'!E14+'08-25'!E14+'09-25'!E14+'10-25'!E14+'11-25'!E14+'12-25'!E14+'01-26'!E14+'02-26'!E14+'03-26'!E14</f>
        <v>69.91</v>
      </c>
      <c r="F14" s="75">
        <f>'04-25'!F14+'05-25'!F14+'06-25'!F14+'07-25'!F14+'08-25'!F14+'09-25'!F14+'10-25'!F14+'11-25'!F14+'12-25'!F14+'01-26'!F14+'02-26'!F14+'03-26'!F14</f>
        <v>94.77463873100001</v>
      </c>
      <c r="G14" s="75">
        <f t="shared" si="14"/>
        <v>24.864638731000014</v>
      </c>
      <c r="H14" s="75">
        <f>'04-25'!H14+'05-25'!H14+'06-25'!H14+'07-25'!H14+'08-25'!H14+'09-25'!H14+'10-25'!H14+'11-25'!H14+'12-25'!H14+'01-26'!H14+'02-26'!H14+'03-26'!H14</f>
        <v>99.59999999999998</v>
      </c>
      <c r="I14" s="75">
        <f>'04-25'!I14+'05-25'!I14+'06-25'!I14+'07-25'!I14+'08-25'!I14+'09-25'!I14+'10-25'!I14+'11-25'!I14+'12-25'!I14+'01-26'!I14+'02-26'!I14+'03-26'!I14</f>
        <v>94.998942499999984</v>
      </c>
      <c r="J14" s="75">
        <f t="shared" si="15"/>
        <v>-4.601057499999996</v>
      </c>
      <c r="K14" s="75">
        <f>'04-25'!K14+'05-25'!K14+'06-25'!K14+'07-25'!K14+'08-25'!K14+'09-25'!K14+'10-25'!K14+'11-25'!K14+'12-25'!K14+'01-26'!K14+'02-26'!K14+'03-26'!K14</f>
        <v>0</v>
      </c>
      <c r="L14" s="75">
        <f>'04-25'!L14+'05-25'!L14+'06-25'!L14+'07-25'!L14+'08-25'!L14+'09-25'!L14+'10-25'!L14+'11-25'!L14+'12-25'!L14+'01-26'!L14+'02-26'!L14+'03-26'!L14</f>
        <v>0</v>
      </c>
      <c r="M14" s="75">
        <f t="shared" si="16"/>
        <v>0</v>
      </c>
      <c r="N14" s="75">
        <f>'04-25'!N14+'05-25'!N14+'06-25'!N14+'07-25'!N14+'08-25'!N14+'09-25'!N14+'10-25'!N14+'11-25'!N14+'12-25'!N14+'01-26'!N14+'02-26'!N14+'03-26'!N14</f>
        <v>0</v>
      </c>
      <c r="O14" s="75">
        <f>'04-25'!O14+'05-25'!O14+'06-25'!O14+'07-25'!O14+'08-25'!O14+'09-25'!O14+'10-25'!O14+'11-25'!O14+'12-25'!O14+'01-26'!O14+'02-26'!O14+'03-26'!O14</f>
        <v>0</v>
      </c>
      <c r="P14" s="75">
        <f t="shared" si="17"/>
        <v>0</v>
      </c>
      <c r="Q14" s="75">
        <f>'04-25'!Q14+'05-25'!Q14+'06-25'!Q14+'07-25'!Q14+'08-25'!Q14+'09-25'!Q14+'10-25'!Q14+'11-25'!Q14+'12-25'!Q14+'01-26'!Q14+'02-26'!Q14+'03-26'!Q14</f>
        <v>0</v>
      </c>
      <c r="R14" s="75">
        <f>'04-25'!R14+'05-25'!R14+'06-25'!R14+'07-25'!R14+'08-25'!R14+'09-25'!R14+'10-25'!R14+'11-25'!R14+'12-25'!R14+'01-26'!R14+'02-26'!R14+'03-26'!R14</f>
        <v>0</v>
      </c>
      <c r="S14" s="75">
        <f t="shared" si="18"/>
        <v>0</v>
      </c>
      <c r="T14" s="75">
        <f>'04-25'!T14+'05-25'!T14+'06-25'!T14+'07-25'!T14+'08-25'!T14+'09-25'!T14+'10-25'!T14+'11-25'!T14+'12-25'!T14+'01-26'!T14+'02-26'!T14+'03-26'!T14</f>
        <v>0</v>
      </c>
      <c r="U14" s="75">
        <f>'04-25'!U14+'05-25'!U14+'06-25'!U14+'07-25'!U14+'08-25'!U14+'09-25'!U14+'10-25'!U14+'11-25'!U14+'12-25'!U14+'01-26'!U14+'02-26'!U14+'03-26'!U14</f>
        <v>0</v>
      </c>
      <c r="V14" s="75">
        <f t="shared" si="19"/>
        <v>0</v>
      </c>
      <c r="W14" s="75">
        <f t="shared" si="20"/>
        <v>99.59999999999998</v>
      </c>
      <c r="X14" s="75">
        <f t="shared" si="21"/>
        <v>94.998942499999984</v>
      </c>
      <c r="Y14" s="75">
        <f t="shared" si="22"/>
        <v>-4.601057499999996</v>
      </c>
      <c r="Z14" s="76">
        <f t="shared" si="23"/>
        <v>1.4246888857101987</v>
      </c>
      <c r="AA14" s="76">
        <f t="shared" si="24"/>
        <v>1.0023667066633366</v>
      </c>
      <c r="AC14" s="8"/>
    </row>
    <row r="15" spans="1:29" ht="12.75" x14ac:dyDescent="0.25">
      <c r="A15" s="4">
        <f t="shared" si="12"/>
        <v>11</v>
      </c>
      <c r="B15" s="9" t="s">
        <v>45</v>
      </c>
      <c r="C15" s="73">
        <v>50</v>
      </c>
      <c r="D15" s="74">
        <v>0.36220000000000002</v>
      </c>
      <c r="E15" s="75">
        <f>'04-25'!E15+'05-25'!E15+'06-25'!E15+'07-25'!E15+'08-25'!E15+'09-25'!E15+'10-25'!E15+'11-25'!E15+'12-25'!E15+'01-26'!E15+'02-26'!E15+'03-26'!E15</f>
        <v>35.939999999999991</v>
      </c>
      <c r="F15" s="75">
        <f>'04-25'!F15+'05-25'!F15+'06-25'!F15+'07-25'!F15+'08-25'!F15+'09-25'!F15+'10-25'!F15+'11-25'!F15+'12-25'!F15+'01-26'!F15+'02-26'!F15+'03-26'!F15</f>
        <v>27.57271253</v>
      </c>
      <c r="G15" s="75">
        <f t="shared" si="14"/>
        <v>-8.3672874699999902</v>
      </c>
      <c r="H15" s="75">
        <f>'04-25'!H15+'05-25'!H15+'06-25'!H15+'07-25'!H15+'08-25'!H15+'09-25'!H15+'10-25'!H15+'11-25'!H15+'12-25'!H15+'01-26'!H15+'02-26'!H15+'03-26'!H15</f>
        <v>194.80000000000007</v>
      </c>
      <c r="I15" s="75">
        <f>'04-25'!I15+'05-25'!I15+'06-25'!I15+'07-25'!I15+'08-25'!I15+'09-25'!I15+'10-25'!I15+'11-25'!I15+'12-25'!I15+'01-26'!I15+'02-26'!I15+'03-26'!I15</f>
        <v>185.70977267441179</v>
      </c>
      <c r="J15" s="75">
        <f t="shared" si="15"/>
        <v>-9.0902273255882733</v>
      </c>
      <c r="K15" s="75">
        <f>'04-25'!K15+'05-25'!K15+'06-25'!K15+'07-25'!K15+'08-25'!K15+'09-25'!K15+'10-25'!K15+'11-25'!K15+'12-25'!K15+'01-26'!K15+'02-26'!K15+'03-26'!K15</f>
        <v>0</v>
      </c>
      <c r="L15" s="75">
        <f>'04-25'!L15+'05-25'!L15+'06-25'!L15+'07-25'!L15+'08-25'!L15+'09-25'!L15+'10-25'!L15+'11-25'!L15+'12-25'!L15+'01-26'!L15+'02-26'!L15+'03-26'!L15</f>
        <v>0</v>
      </c>
      <c r="M15" s="75">
        <f t="shared" si="16"/>
        <v>0</v>
      </c>
      <c r="N15" s="75">
        <f>'04-25'!N15+'05-25'!N15+'06-25'!N15+'07-25'!N15+'08-25'!N15+'09-25'!N15+'10-25'!N15+'11-25'!N15+'12-25'!N15+'01-26'!N15+'02-26'!N15+'03-26'!N15</f>
        <v>0</v>
      </c>
      <c r="O15" s="75">
        <f>'04-25'!O15+'05-25'!O15+'06-25'!O15+'07-25'!O15+'08-25'!O15+'09-25'!O15+'10-25'!O15+'11-25'!O15+'12-25'!O15+'01-26'!O15+'02-26'!O15+'03-26'!O15</f>
        <v>0</v>
      </c>
      <c r="P15" s="75">
        <f t="shared" si="17"/>
        <v>0</v>
      </c>
      <c r="Q15" s="75">
        <f>'04-25'!Q15+'05-25'!Q15+'06-25'!Q15+'07-25'!Q15+'08-25'!Q15+'09-25'!Q15+'10-25'!Q15+'11-25'!Q15+'12-25'!Q15+'01-26'!Q15+'02-26'!Q15+'03-26'!Q15</f>
        <v>0</v>
      </c>
      <c r="R15" s="75">
        <f>'04-25'!R15+'05-25'!R15+'06-25'!R15+'07-25'!R15+'08-25'!R15+'09-25'!R15+'10-25'!R15+'11-25'!R15+'12-25'!R15+'01-26'!R15+'02-26'!R15+'03-26'!R15</f>
        <v>0</v>
      </c>
      <c r="S15" s="75">
        <f t="shared" si="18"/>
        <v>0</v>
      </c>
      <c r="T15" s="75">
        <f>'04-25'!T15+'05-25'!T15+'06-25'!T15+'07-25'!T15+'08-25'!T15+'09-25'!T15+'10-25'!T15+'11-25'!T15+'12-25'!T15+'01-26'!T15+'02-26'!T15+'03-26'!T15</f>
        <v>0</v>
      </c>
      <c r="U15" s="75">
        <f>'04-25'!U15+'05-25'!U15+'06-25'!U15+'07-25'!U15+'08-25'!U15+'09-25'!U15+'10-25'!U15+'11-25'!U15+'12-25'!U15+'01-26'!U15+'02-26'!U15+'03-26'!U15</f>
        <v>0</v>
      </c>
      <c r="V15" s="75">
        <f t="shared" si="19"/>
        <v>0</v>
      </c>
      <c r="W15" s="75">
        <f t="shared" si="20"/>
        <v>194.80000000000007</v>
      </c>
      <c r="X15" s="75">
        <f t="shared" si="21"/>
        <v>185.70977267441179</v>
      </c>
      <c r="Y15" s="75">
        <f t="shared" si="22"/>
        <v>-9.0902273255882733</v>
      </c>
      <c r="Z15" s="76">
        <f t="shared" si="23"/>
        <v>5.4201446855870925</v>
      </c>
      <c r="AA15" s="76">
        <f t="shared" si="24"/>
        <v>6.7352739587138402</v>
      </c>
      <c r="AC15" s="8"/>
    </row>
    <row r="16" spans="1:29" ht="12.75" x14ac:dyDescent="0.25">
      <c r="A16" s="4">
        <f t="shared" si="12"/>
        <v>12</v>
      </c>
      <c r="B16" s="9" t="s">
        <v>46</v>
      </c>
      <c r="C16" s="100">
        <v>725</v>
      </c>
      <c r="D16" s="74">
        <v>0.36220000000000002</v>
      </c>
      <c r="E16" s="75">
        <f>'04-25'!E16+'05-25'!E16+'06-25'!E16+'07-25'!E16+'08-25'!E16+'09-25'!E16+'10-25'!E16+'11-25'!E16+'12-25'!E16+'01-26'!E16+'02-26'!E16+'03-26'!E16</f>
        <v>183.31</v>
      </c>
      <c r="F16" s="75">
        <f>'04-25'!F16+'05-25'!F16+'06-25'!F16+'07-25'!F16+'08-25'!F16+'09-25'!F16+'10-25'!F16+'11-25'!F16+'12-25'!F16+'01-26'!F16+'02-26'!F16+'03-26'!F16</f>
        <v>163.57217021930001</v>
      </c>
      <c r="G16" s="75">
        <f t="shared" si="14"/>
        <v>-19.737829780699997</v>
      </c>
      <c r="H16" s="75">
        <f>'04-25'!H16+'05-25'!H16+'06-25'!H16+'07-25'!H16+'08-25'!H16+'09-25'!H16+'10-25'!H16+'11-25'!H16+'12-25'!H16+'01-26'!H16+'02-26'!H16+'03-26'!H16</f>
        <v>334.2768999999999</v>
      </c>
      <c r="I16" s="75">
        <f>'04-25'!I16+'05-25'!I16+'06-25'!I16+'07-25'!I16+'08-25'!I16+'09-25'!I16+'10-25'!I16+'11-25'!I16+'12-25'!I16+'01-26'!I16+'02-26'!I16+'03-26'!I16</f>
        <v>319.01749986206886</v>
      </c>
      <c r="J16" s="75">
        <f t="shared" si="15"/>
        <v>-15.259400137931038</v>
      </c>
      <c r="K16" s="75">
        <f>'04-25'!K16+'05-25'!K16+'06-25'!K16+'07-25'!K16+'08-25'!K16+'09-25'!K16+'10-25'!K16+'11-25'!K16+'12-25'!K16+'01-26'!K16+'02-26'!K16+'03-26'!K16</f>
        <v>0</v>
      </c>
      <c r="L16" s="75">
        <f>'04-25'!L16+'05-25'!L16+'06-25'!L16+'07-25'!L16+'08-25'!L16+'09-25'!L16+'10-25'!L16+'11-25'!L16+'12-25'!L16+'01-26'!L16+'02-26'!L16+'03-26'!L16</f>
        <v>0</v>
      </c>
      <c r="M16" s="75">
        <f t="shared" si="16"/>
        <v>0</v>
      </c>
      <c r="N16" s="75">
        <f>'04-25'!N16+'05-25'!N16+'06-25'!N16+'07-25'!N16+'08-25'!N16+'09-25'!N16+'10-25'!N16+'11-25'!N16+'12-25'!N16+'01-26'!N16+'02-26'!N16+'03-26'!N16</f>
        <v>0</v>
      </c>
      <c r="O16" s="75">
        <f>'04-25'!O16+'05-25'!O16+'06-25'!O16+'07-25'!O16+'08-25'!O16+'09-25'!O16+'10-25'!O16+'11-25'!O16+'12-25'!O16+'01-26'!O16+'02-26'!O16+'03-26'!O16</f>
        <v>0</v>
      </c>
      <c r="P16" s="75">
        <f t="shared" si="17"/>
        <v>0</v>
      </c>
      <c r="Q16" s="75">
        <f>'04-25'!Q16+'05-25'!Q16+'06-25'!Q16+'07-25'!Q16+'08-25'!Q16+'09-25'!Q16+'10-25'!Q16+'11-25'!Q16+'12-25'!Q16+'01-26'!Q16+'02-26'!Q16+'03-26'!Q16</f>
        <v>0</v>
      </c>
      <c r="R16" s="75">
        <f>'04-25'!R16+'05-25'!R16+'06-25'!R16+'07-25'!R16+'08-25'!R16+'09-25'!R16+'10-25'!R16+'11-25'!R16+'12-25'!R16+'01-26'!R16+'02-26'!R16+'03-26'!R16</f>
        <v>0</v>
      </c>
      <c r="S16" s="75">
        <f t="shared" si="18"/>
        <v>0</v>
      </c>
      <c r="T16" s="75">
        <f>'04-25'!T16+'05-25'!T16+'06-25'!T16+'07-25'!T16+'08-25'!T16+'09-25'!T16+'10-25'!T16+'11-25'!T16+'12-25'!T16+'01-26'!T16+'02-26'!T16+'03-26'!T16</f>
        <v>0</v>
      </c>
      <c r="U16" s="75">
        <f>'04-25'!U16+'05-25'!U16+'06-25'!U16+'07-25'!U16+'08-25'!U16+'09-25'!U16+'10-25'!U16+'11-25'!U16+'12-25'!U16+'01-26'!U16+'02-26'!U16+'03-26'!U16</f>
        <v>0</v>
      </c>
      <c r="V16" s="75">
        <f t="shared" si="19"/>
        <v>0</v>
      </c>
      <c r="W16" s="75">
        <f t="shared" si="20"/>
        <v>334.2768999999999</v>
      </c>
      <c r="X16" s="75">
        <f t="shared" si="21"/>
        <v>319.01749986206886</v>
      </c>
      <c r="Y16" s="75">
        <f t="shared" si="22"/>
        <v>-15.259400137931038</v>
      </c>
      <c r="Z16" s="76">
        <f t="shared" si="23"/>
        <v>1.8235606349899072</v>
      </c>
      <c r="AA16" s="76">
        <f t="shared" si="24"/>
        <v>1.9503164837537121</v>
      </c>
      <c r="AC16" s="8"/>
    </row>
    <row r="17" spans="1:29" ht="12.75" x14ac:dyDescent="0.25">
      <c r="A17" s="4">
        <f t="shared" si="12"/>
        <v>13</v>
      </c>
      <c r="B17" s="9" t="s">
        <v>47</v>
      </c>
      <c r="C17" s="100"/>
      <c r="D17" s="74">
        <v>0.36220000000000002</v>
      </c>
      <c r="E17" s="75">
        <f>'04-25'!E17+'05-25'!E17+'06-25'!E17+'07-25'!E17+'08-25'!E17+'09-25'!E17+'10-25'!E17+'11-25'!E17+'12-25'!E17+'01-26'!E17+'02-26'!E17+'03-26'!E17</f>
        <v>469.57999999999993</v>
      </c>
      <c r="F17" s="75">
        <f>'04-25'!F17+'05-25'!F17+'06-25'!F17+'07-25'!F17+'08-25'!F17+'09-25'!F17+'10-25'!F17+'11-25'!F17+'12-25'!F17+'01-26'!F17+'02-26'!F17+'03-26'!F17</f>
        <v>383.44218129879999</v>
      </c>
      <c r="G17" s="75">
        <f t="shared" si="14"/>
        <v>-86.137818701199933</v>
      </c>
      <c r="H17" s="75">
        <f>'04-25'!H17+'05-25'!H17+'06-25'!H17+'07-25'!H17+'08-25'!H17+'09-25'!H17+'10-25'!H17+'11-25'!H17+'12-25'!H17+'01-26'!H17+'02-26'!H17+'03-26'!H17</f>
        <v>640.78155000000015</v>
      </c>
      <c r="I17" s="75">
        <f>'04-25'!I17+'05-25'!I17+'06-25'!I17+'07-25'!I17+'08-25'!I17+'09-25'!I17+'10-25'!I17+'11-25'!I17+'12-25'!I17+'01-26'!I17+'02-26'!I17+'03-26'!I17</f>
        <v>611.45020806896537</v>
      </c>
      <c r="J17" s="75">
        <f t="shared" si="15"/>
        <v>-29.331341931034785</v>
      </c>
      <c r="K17" s="75">
        <f>'04-25'!K17+'05-25'!K17+'06-25'!K17+'07-25'!K17+'08-25'!K17+'09-25'!K17+'10-25'!K17+'11-25'!K17+'12-25'!K17+'01-26'!K17+'02-26'!K17+'03-26'!K17</f>
        <v>0</v>
      </c>
      <c r="L17" s="75">
        <f>'04-25'!L17+'05-25'!L17+'06-25'!L17+'07-25'!L17+'08-25'!L17+'09-25'!L17+'10-25'!L17+'11-25'!L17+'12-25'!L17+'01-26'!L17+'02-26'!L17+'03-26'!L17</f>
        <v>0</v>
      </c>
      <c r="M17" s="75">
        <f t="shared" si="16"/>
        <v>0</v>
      </c>
      <c r="N17" s="75">
        <f>'04-25'!N17+'05-25'!N17+'06-25'!N17+'07-25'!N17+'08-25'!N17+'09-25'!N17+'10-25'!N17+'11-25'!N17+'12-25'!N17+'01-26'!N17+'02-26'!N17+'03-26'!N17</f>
        <v>0</v>
      </c>
      <c r="O17" s="75">
        <f>'04-25'!O17+'05-25'!O17+'06-25'!O17+'07-25'!O17+'08-25'!O17+'09-25'!O17+'10-25'!O17+'11-25'!O17+'12-25'!O17+'01-26'!O17+'02-26'!O17+'03-26'!O17</f>
        <v>0</v>
      </c>
      <c r="P17" s="75">
        <f t="shared" si="17"/>
        <v>0</v>
      </c>
      <c r="Q17" s="75">
        <f>'04-25'!Q17+'05-25'!Q17+'06-25'!Q17+'07-25'!Q17+'08-25'!Q17+'09-25'!Q17+'10-25'!Q17+'11-25'!Q17+'12-25'!Q17+'01-26'!Q17+'02-26'!Q17+'03-26'!Q17</f>
        <v>0</v>
      </c>
      <c r="R17" s="75">
        <f>'04-25'!R17+'05-25'!R17+'06-25'!R17+'07-25'!R17+'08-25'!R17+'09-25'!R17+'10-25'!R17+'11-25'!R17+'12-25'!R17+'01-26'!R17+'02-26'!R17+'03-26'!R17</f>
        <v>0</v>
      </c>
      <c r="S17" s="75">
        <f t="shared" si="18"/>
        <v>0</v>
      </c>
      <c r="T17" s="75">
        <f>'04-25'!T17+'05-25'!T17+'06-25'!T17+'07-25'!T17+'08-25'!T17+'09-25'!T17+'10-25'!T17+'11-25'!T17+'12-25'!T17+'01-26'!T17+'02-26'!T17+'03-26'!T17</f>
        <v>0</v>
      </c>
      <c r="U17" s="75">
        <f>'04-25'!U17+'05-25'!U17+'06-25'!U17+'07-25'!U17+'08-25'!U17+'09-25'!U17+'10-25'!U17+'11-25'!U17+'12-25'!U17+'01-26'!U17+'02-26'!U17+'03-26'!U17</f>
        <v>0</v>
      </c>
      <c r="V17" s="75">
        <f t="shared" si="19"/>
        <v>0</v>
      </c>
      <c r="W17" s="75">
        <f t="shared" si="20"/>
        <v>640.78155000000015</v>
      </c>
      <c r="X17" s="75">
        <f t="shared" si="21"/>
        <v>611.45020806896537</v>
      </c>
      <c r="Y17" s="75">
        <f t="shared" si="22"/>
        <v>-29.331341931034785</v>
      </c>
      <c r="Z17" s="76">
        <f t="shared" si="23"/>
        <v>1.3645844158609828</v>
      </c>
      <c r="AA17" s="76">
        <f t="shared" si="24"/>
        <v>1.5946347008507353</v>
      </c>
      <c r="AC17" s="8"/>
    </row>
    <row r="18" spans="1:29" ht="12.75" x14ac:dyDescent="0.25">
      <c r="A18" s="4">
        <f t="shared" si="12"/>
        <v>14</v>
      </c>
      <c r="B18" s="9" t="s">
        <v>48</v>
      </c>
      <c r="C18" s="100"/>
      <c r="D18" s="74">
        <v>0.36220000000000002</v>
      </c>
      <c r="E18" s="75">
        <f>'04-25'!E18+'05-25'!E18+'06-25'!E18+'07-25'!E18+'08-25'!E18+'09-25'!E18+'10-25'!E18+'11-25'!E18+'12-25'!E18+'01-26'!E18+'02-26'!E18+'03-26'!E18</f>
        <v>49.559999999999995</v>
      </c>
      <c r="F18" s="75">
        <f>'04-25'!F18+'05-25'!F18+'06-25'!F18+'07-25'!F18+'08-25'!F18+'09-25'!F18+'10-25'!F18+'11-25'!F18+'12-25'!F18+'01-26'!F18+'02-26'!F18+'03-26'!F18</f>
        <v>31.457462182899999</v>
      </c>
      <c r="G18" s="75">
        <f t="shared" si="14"/>
        <v>-18.102537817099996</v>
      </c>
      <c r="H18" s="75">
        <f>'04-25'!H18+'05-25'!H18+'06-25'!H18+'07-25'!H18+'08-25'!H18+'09-25'!H18+'10-25'!H18+'11-25'!H18+'12-25'!H18+'01-26'!H18+'02-26'!H18+'03-26'!H18</f>
        <v>34.841549999999998</v>
      </c>
      <c r="I18" s="75">
        <f>'04-25'!I18+'05-25'!I18+'06-25'!I18+'07-25'!I18+'08-25'!I18+'09-25'!I18+'10-25'!I18+'11-25'!I18+'12-25'!I18+'01-26'!I18+'02-26'!I18+'03-26'!I18</f>
        <v>25.031506283725488</v>
      </c>
      <c r="J18" s="75">
        <f t="shared" si="15"/>
        <v>-9.8100437162745102</v>
      </c>
      <c r="K18" s="75">
        <f>'04-25'!K18+'05-25'!K18+'06-25'!K18+'07-25'!K18+'08-25'!K18+'09-25'!K18+'10-25'!K18+'11-25'!K18+'12-25'!K18+'01-26'!K18+'02-26'!K18+'03-26'!K18</f>
        <v>0</v>
      </c>
      <c r="L18" s="75">
        <f>'04-25'!L18+'05-25'!L18+'06-25'!L18+'07-25'!L18+'08-25'!L18+'09-25'!L18+'10-25'!L18+'11-25'!L18+'12-25'!L18+'01-26'!L18+'02-26'!L18+'03-26'!L18</f>
        <v>0</v>
      </c>
      <c r="M18" s="75">
        <f t="shared" si="16"/>
        <v>0</v>
      </c>
      <c r="N18" s="75">
        <f>'04-25'!N18+'05-25'!N18+'06-25'!N18+'07-25'!N18+'08-25'!N18+'09-25'!N18+'10-25'!N18+'11-25'!N18+'12-25'!N18+'01-26'!N18+'02-26'!N18+'03-26'!N18</f>
        <v>0</v>
      </c>
      <c r="O18" s="75">
        <f>'04-25'!O18+'05-25'!O18+'06-25'!O18+'07-25'!O18+'08-25'!O18+'09-25'!O18+'10-25'!O18+'11-25'!O18+'12-25'!O18+'01-26'!O18+'02-26'!O18+'03-26'!O18</f>
        <v>0</v>
      </c>
      <c r="P18" s="75">
        <f t="shared" si="17"/>
        <v>0</v>
      </c>
      <c r="Q18" s="75">
        <f>'04-25'!Q18+'05-25'!Q18+'06-25'!Q18+'07-25'!Q18+'08-25'!Q18+'09-25'!Q18+'10-25'!Q18+'11-25'!Q18+'12-25'!Q18+'01-26'!Q18+'02-26'!Q18+'03-26'!Q18</f>
        <v>0</v>
      </c>
      <c r="R18" s="75">
        <f>'04-25'!R18+'05-25'!R18+'06-25'!R18+'07-25'!R18+'08-25'!R18+'09-25'!R18+'10-25'!R18+'11-25'!R18+'12-25'!R18+'01-26'!R18+'02-26'!R18+'03-26'!R18</f>
        <v>0</v>
      </c>
      <c r="S18" s="75">
        <f t="shared" si="18"/>
        <v>0</v>
      </c>
      <c r="T18" s="75">
        <f>'04-25'!T18+'05-25'!T18+'06-25'!T18+'07-25'!T18+'08-25'!T18+'09-25'!T18+'10-25'!T18+'11-25'!T18+'12-25'!T18+'01-26'!T18+'02-26'!T18+'03-26'!T18</f>
        <v>0</v>
      </c>
      <c r="U18" s="75">
        <f>'04-25'!U18+'05-25'!U18+'06-25'!U18+'07-25'!U18+'08-25'!U18+'09-25'!U18+'10-25'!U18+'11-25'!U18+'12-25'!U18+'01-26'!U18+'02-26'!U18+'03-26'!U18</f>
        <v>0</v>
      </c>
      <c r="V18" s="75">
        <f t="shared" si="19"/>
        <v>0</v>
      </c>
      <c r="W18" s="75">
        <f t="shared" si="20"/>
        <v>34.841549999999998</v>
      </c>
      <c r="X18" s="75">
        <f t="shared" si="21"/>
        <v>25.031506283725488</v>
      </c>
      <c r="Y18" s="75">
        <f t="shared" si="22"/>
        <v>-9.8100437162745102</v>
      </c>
      <c r="Z18" s="76">
        <f t="shared" si="23"/>
        <v>0.70301755447941894</v>
      </c>
      <c r="AA18" s="76">
        <f t="shared" si="24"/>
        <v>0.79572554639618687</v>
      </c>
      <c r="AC18" s="8"/>
    </row>
    <row r="19" spans="1:29" ht="12.75" x14ac:dyDescent="0.25">
      <c r="A19" s="4">
        <f t="shared" si="12"/>
        <v>15</v>
      </c>
      <c r="B19" s="9" t="s">
        <v>49</v>
      </c>
      <c r="C19" s="73">
        <v>20</v>
      </c>
      <c r="D19" s="74">
        <v>0.36220000000000002</v>
      </c>
      <c r="E19" s="75">
        <f>'04-25'!E19+'05-25'!E19+'06-25'!E19+'07-25'!E19+'08-25'!E19+'09-25'!E19+'10-25'!E19+'11-25'!E19+'12-25'!E19+'01-26'!E19+'02-26'!E19+'03-26'!E19</f>
        <v>2.44</v>
      </c>
      <c r="F19" s="75">
        <f>'04-25'!F19+'05-25'!F19+'06-25'!F19+'07-25'!F19+'08-25'!F19+'09-25'!F19+'10-25'!F19+'11-25'!F19+'12-25'!F19+'01-26'!F19+'02-26'!F19+'03-26'!F19</f>
        <v>0.44918550830000004</v>
      </c>
      <c r="G19" s="75">
        <f t="shared" si="14"/>
        <v>-1.9908144916999999</v>
      </c>
      <c r="H19" s="75">
        <f>'04-25'!H19+'05-25'!H19+'06-25'!H19+'07-25'!H19+'08-25'!H19+'09-25'!H19+'10-25'!H19+'11-25'!H19+'12-25'!H19+'01-26'!H19+'02-26'!H19+'03-26'!H19</f>
        <v>54.900000000000013</v>
      </c>
      <c r="I19" s="75">
        <f>'04-25'!I19+'05-25'!I19+'06-25'!I19+'07-25'!I19+'08-25'!I19+'09-25'!I19+'10-25'!I19+'11-25'!I19+'12-25'!I19+'01-26'!I19+'02-26'!I19+'03-26'!I19</f>
        <v>52.39132343823529</v>
      </c>
      <c r="J19" s="75">
        <f t="shared" si="15"/>
        <v>-2.5086765617647231</v>
      </c>
      <c r="K19" s="75">
        <f>'04-25'!K19+'05-25'!K19+'06-25'!K19+'07-25'!K19+'08-25'!K19+'09-25'!K19+'10-25'!K19+'11-25'!K19+'12-25'!K19+'01-26'!K19+'02-26'!K19+'03-26'!K19</f>
        <v>0</v>
      </c>
      <c r="L19" s="75">
        <f>'04-25'!L19+'05-25'!L19+'06-25'!L19+'07-25'!L19+'08-25'!L19+'09-25'!L19+'10-25'!L19+'11-25'!L19+'12-25'!L19+'01-26'!L19+'02-26'!L19+'03-26'!L19</f>
        <v>0</v>
      </c>
      <c r="M19" s="75">
        <f t="shared" si="16"/>
        <v>0</v>
      </c>
      <c r="N19" s="75">
        <f>'04-25'!N19+'05-25'!N19+'06-25'!N19+'07-25'!N19+'08-25'!N19+'09-25'!N19+'10-25'!N19+'11-25'!N19+'12-25'!N19+'01-26'!N19+'02-26'!N19+'03-26'!N19</f>
        <v>0</v>
      </c>
      <c r="O19" s="75">
        <f>'04-25'!O19+'05-25'!O19+'06-25'!O19+'07-25'!O19+'08-25'!O19+'09-25'!O19+'10-25'!O19+'11-25'!O19+'12-25'!O19+'01-26'!O19+'02-26'!O19+'03-26'!O19</f>
        <v>0</v>
      </c>
      <c r="P19" s="75">
        <f t="shared" si="17"/>
        <v>0</v>
      </c>
      <c r="Q19" s="75">
        <f>'04-25'!Q19+'05-25'!Q19+'06-25'!Q19+'07-25'!Q19+'08-25'!Q19+'09-25'!Q19+'10-25'!Q19+'11-25'!Q19+'12-25'!Q19+'01-26'!Q19+'02-26'!Q19+'03-26'!Q19</f>
        <v>0</v>
      </c>
      <c r="R19" s="75">
        <f>'04-25'!R19+'05-25'!R19+'06-25'!R19+'07-25'!R19+'08-25'!R19+'09-25'!R19+'10-25'!R19+'11-25'!R19+'12-25'!R19+'01-26'!R19+'02-26'!R19+'03-26'!R19</f>
        <v>0</v>
      </c>
      <c r="S19" s="75">
        <f t="shared" si="18"/>
        <v>0</v>
      </c>
      <c r="T19" s="75">
        <f>'04-25'!T19+'05-25'!T19+'06-25'!T19+'07-25'!T19+'08-25'!T19+'09-25'!T19+'10-25'!T19+'11-25'!T19+'12-25'!T19+'01-26'!T19+'02-26'!T19+'03-26'!T19</f>
        <v>0</v>
      </c>
      <c r="U19" s="75">
        <f>'04-25'!U19+'05-25'!U19+'06-25'!U19+'07-25'!U19+'08-25'!U19+'09-25'!U19+'10-25'!U19+'11-25'!U19+'12-25'!U19+'01-26'!U19+'02-26'!U19+'03-26'!U19</f>
        <v>0</v>
      </c>
      <c r="V19" s="75">
        <f t="shared" si="19"/>
        <v>0</v>
      </c>
      <c r="W19" s="75">
        <f t="shared" si="20"/>
        <v>54.900000000000013</v>
      </c>
      <c r="X19" s="75">
        <f t="shared" si="21"/>
        <v>52.39132343823529</v>
      </c>
      <c r="Y19" s="75">
        <f t="shared" si="22"/>
        <v>-2.5086765617647231</v>
      </c>
      <c r="Z19" s="76">
        <f t="shared" si="23"/>
        <v>22.500000000000007</v>
      </c>
      <c r="AA19" s="76">
        <f t="shared" si="24"/>
        <v>116.63627269837122</v>
      </c>
      <c r="AC19" s="8"/>
    </row>
    <row r="20" spans="1:29" ht="12.75" x14ac:dyDescent="0.25">
      <c r="A20" s="4">
        <f t="shared" si="12"/>
        <v>16</v>
      </c>
      <c r="B20" s="9" t="s">
        <v>50</v>
      </c>
      <c r="C20" s="73">
        <v>1</v>
      </c>
      <c r="D20" s="74">
        <v>0.36220000000000002</v>
      </c>
      <c r="E20" s="75">
        <f>'04-25'!E20+'05-25'!E20+'06-25'!E20+'07-25'!E20+'08-25'!E20+'09-25'!E20+'10-25'!E20+'11-25'!E20+'12-25'!E20+'01-26'!E20+'02-26'!E20+'03-26'!E20</f>
        <v>0.81999999999999984</v>
      </c>
      <c r="F20" s="75">
        <f>'04-25'!F20+'05-25'!F20+'06-25'!F20+'07-25'!F20+'08-25'!F20+'09-25'!F20+'10-25'!F20+'11-25'!F20+'12-25'!F20+'01-26'!F20+'02-26'!F20+'03-26'!F20</f>
        <v>0.98990274700000003</v>
      </c>
      <c r="G20" s="75">
        <f t="shared" si="14"/>
        <v>0.16990274700000019</v>
      </c>
      <c r="H20" s="75">
        <f>'04-25'!H20+'05-25'!H20+'06-25'!H20+'07-25'!H20+'08-25'!H20+'09-25'!H20+'10-25'!H20+'11-25'!H20+'12-25'!H20+'01-26'!H20+'02-26'!H20+'03-26'!H20</f>
        <v>9.7999999999999989</v>
      </c>
      <c r="I20" s="75">
        <f>'04-25'!I20+'05-25'!I20+'06-25'!I20+'07-25'!I20+'08-25'!I20+'09-25'!I20+'10-25'!I20+'11-25'!I20+'12-25'!I20+'01-26'!I20+'02-26'!I20+'03-26'!I20</f>
        <v>9.2480518520588255</v>
      </c>
      <c r="J20" s="75">
        <f t="shared" si="15"/>
        <v>-0.55194814794117342</v>
      </c>
      <c r="K20" s="75">
        <f>'04-25'!K20+'05-25'!K20+'06-25'!K20+'07-25'!K20+'08-25'!K20+'09-25'!K20+'10-25'!K20+'11-25'!K20+'12-25'!K20+'01-26'!K20+'02-26'!K20+'03-26'!K20</f>
        <v>0</v>
      </c>
      <c r="L20" s="75">
        <f>'04-25'!L20+'05-25'!L20+'06-25'!L20+'07-25'!L20+'08-25'!L20+'09-25'!L20+'10-25'!L20+'11-25'!L20+'12-25'!L20+'01-26'!L20+'02-26'!L20+'03-26'!L20</f>
        <v>0</v>
      </c>
      <c r="M20" s="75">
        <f t="shared" si="16"/>
        <v>0</v>
      </c>
      <c r="N20" s="75">
        <f>'04-25'!N20+'05-25'!N20+'06-25'!N20+'07-25'!N20+'08-25'!N20+'09-25'!N20+'10-25'!N20+'11-25'!N20+'12-25'!N20+'01-26'!N20+'02-26'!N20+'03-26'!N20</f>
        <v>0</v>
      </c>
      <c r="O20" s="75">
        <f>'04-25'!O20+'05-25'!O20+'06-25'!O20+'07-25'!O20+'08-25'!O20+'09-25'!O20+'10-25'!O20+'11-25'!O20+'12-25'!O20+'01-26'!O20+'02-26'!O20+'03-26'!O20</f>
        <v>0</v>
      </c>
      <c r="P20" s="75">
        <f t="shared" si="17"/>
        <v>0</v>
      </c>
      <c r="Q20" s="75">
        <f>'04-25'!Q20+'05-25'!Q20+'06-25'!Q20+'07-25'!Q20+'08-25'!Q20+'09-25'!Q20+'10-25'!Q20+'11-25'!Q20+'12-25'!Q20+'01-26'!Q20+'02-26'!Q20+'03-26'!Q20</f>
        <v>0</v>
      </c>
      <c r="R20" s="75">
        <f>'04-25'!R20+'05-25'!R20+'06-25'!R20+'07-25'!R20+'08-25'!R20+'09-25'!R20+'10-25'!R20+'11-25'!R20+'12-25'!R20+'01-26'!R20+'02-26'!R20+'03-26'!R20</f>
        <v>0</v>
      </c>
      <c r="S20" s="75">
        <f t="shared" si="18"/>
        <v>0</v>
      </c>
      <c r="T20" s="75">
        <f>'04-25'!T20+'05-25'!T20+'06-25'!T20+'07-25'!T20+'08-25'!T20+'09-25'!T20+'10-25'!T20+'11-25'!T20+'12-25'!T20+'01-26'!T20+'02-26'!T20+'03-26'!T20</f>
        <v>0</v>
      </c>
      <c r="U20" s="75">
        <f>'04-25'!U20+'05-25'!U20+'06-25'!U20+'07-25'!U20+'08-25'!U20+'09-25'!U20+'10-25'!U20+'11-25'!U20+'12-25'!U20+'01-26'!U20+'02-26'!U20+'03-26'!U20</f>
        <v>0</v>
      </c>
      <c r="V20" s="75">
        <f t="shared" si="19"/>
        <v>0</v>
      </c>
      <c r="W20" s="75">
        <f t="shared" si="20"/>
        <v>9.7999999999999989</v>
      </c>
      <c r="X20" s="75">
        <f t="shared" si="21"/>
        <v>9.2480518520588255</v>
      </c>
      <c r="Y20" s="75">
        <f t="shared" si="22"/>
        <v>-0.55194814794117342</v>
      </c>
      <c r="Z20" s="76">
        <f t="shared" si="23"/>
        <v>11.951219512195124</v>
      </c>
      <c r="AA20" s="76">
        <f t="shared" si="24"/>
        <v>9.3423842696527295</v>
      </c>
      <c r="AC20" s="8"/>
    </row>
    <row r="21" spans="1:29" ht="12.75" x14ac:dyDescent="0.25">
      <c r="A21" s="4">
        <f t="shared" si="12"/>
        <v>17</v>
      </c>
      <c r="B21" s="72" t="s">
        <v>51</v>
      </c>
      <c r="C21" s="100">
        <v>117.6</v>
      </c>
      <c r="D21" s="74">
        <v>0.36220000000000002</v>
      </c>
      <c r="E21" s="75">
        <f>'04-25'!E21+'05-25'!E21+'06-25'!E21+'07-25'!E21+'08-25'!E21+'09-25'!E21+'10-25'!E21+'11-25'!E21+'12-25'!E21+'01-26'!E21+'02-26'!E21+'03-26'!E21</f>
        <v>125.30000000000001</v>
      </c>
      <c r="F21" s="75">
        <f>'04-25'!F21+'05-25'!F21+'06-25'!F21+'07-25'!F21+'08-25'!F21+'09-25'!F21+'10-25'!F21+'11-25'!F21+'12-25'!F21+'01-26'!F21+'02-26'!F21+'03-26'!F21</f>
        <v>165.16572864000003</v>
      </c>
      <c r="G21" s="75">
        <f t="shared" si="14"/>
        <v>39.865728640000015</v>
      </c>
      <c r="H21" s="75">
        <f>'04-25'!H21+'05-25'!H21+'06-25'!H21+'07-25'!H21+'08-25'!H21+'09-25'!H21+'10-25'!H21+'11-25'!H21+'12-25'!H21+'01-26'!H21+'02-26'!H21+'03-26'!H21</f>
        <v>148.11224489795924</v>
      </c>
      <c r="I21" s="75">
        <f>'04-25'!I21+'05-25'!I21+'06-25'!I21+'07-25'!I21+'08-25'!I21+'09-25'!I21+'10-25'!I21+'11-25'!I21+'12-25'!I21+'01-26'!I21+'02-26'!I21+'03-26'!I21</f>
        <v>141.19845089884288</v>
      </c>
      <c r="J21" s="75">
        <f t="shared" si="15"/>
        <v>-6.9137939991163648</v>
      </c>
      <c r="K21" s="75">
        <f>'04-25'!K21+'05-25'!K21+'06-25'!K21+'07-25'!K21+'08-25'!K21+'09-25'!K21+'10-25'!K21+'11-25'!K21+'12-25'!K21+'01-26'!K21+'02-26'!K21+'03-26'!K21</f>
        <v>0</v>
      </c>
      <c r="L21" s="75">
        <f>'04-25'!L21+'05-25'!L21+'06-25'!L21+'07-25'!L21+'08-25'!L21+'09-25'!L21+'10-25'!L21+'11-25'!L21+'12-25'!L21+'01-26'!L21+'02-26'!L21+'03-26'!L21</f>
        <v>0</v>
      </c>
      <c r="M21" s="75">
        <f t="shared" si="16"/>
        <v>0</v>
      </c>
      <c r="N21" s="75">
        <f>'04-25'!N21+'05-25'!N21+'06-25'!N21+'07-25'!N21+'08-25'!N21+'09-25'!N21+'10-25'!N21+'11-25'!N21+'12-25'!N21+'01-26'!N21+'02-26'!N21+'03-26'!N21</f>
        <v>0</v>
      </c>
      <c r="O21" s="75">
        <f>'04-25'!O21+'05-25'!O21+'06-25'!O21+'07-25'!O21+'08-25'!O21+'09-25'!O21+'10-25'!O21+'11-25'!O21+'12-25'!O21+'01-26'!O21+'02-26'!O21+'03-26'!O21</f>
        <v>0</v>
      </c>
      <c r="P21" s="75">
        <f t="shared" si="17"/>
        <v>0</v>
      </c>
      <c r="Q21" s="75">
        <f>'04-25'!Q21+'05-25'!Q21+'06-25'!Q21+'07-25'!Q21+'08-25'!Q21+'09-25'!Q21+'10-25'!Q21+'11-25'!Q21+'12-25'!Q21+'01-26'!Q21+'02-26'!Q21+'03-26'!Q21</f>
        <v>0</v>
      </c>
      <c r="R21" s="75">
        <f>'04-25'!R21+'05-25'!R21+'06-25'!R21+'07-25'!R21+'08-25'!R21+'09-25'!R21+'10-25'!R21+'11-25'!R21+'12-25'!R21+'01-26'!R21+'02-26'!R21+'03-26'!R21</f>
        <v>0</v>
      </c>
      <c r="S21" s="75">
        <f t="shared" si="18"/>
        <v>0</v>
      </c>
      <c r="T21" s="75">
        <f>'04-25'!T21+'05-25'!T21+'06-25'!T21+'07-25'!T21+'08-25'!T21+'09-25'!T21+'10-25'!T21+'11-25'!T21+'12-25'!T21+'01-26'!T21+'02-26'!T21+'03-26'!T21</f>
        <v>0</v>
      </c>
      <c r="U21" s="75">
        <f>'04-25'!U21+'05-25'!U21+'06-25'!U21+'07-25'!U21+'08-25'!U21+'09-25'!U21+'10-25'!U21+'11-25'!U21+'12-25'!U21+'01-26'!U21+'02-26'!U21+'03-26'!U21</f>
        <v>0</v>
      </c>
      <c r="V21" s="75">
        <f t="shared" si="19"/>
        <v>0</v>
      </c>
      <c r="W21" s="75">
        <f t="shared" si="20"/>
        <v>148.11224489795924</v>
      </c>
      <c r="X21" s="75">
        <f t="shared" si="21"/>
        <v>141.19845089884288</v>
      </c>
      <c r="Y21" s="75">
        <f t="shared" si="22"/>
        <v>-6.9137939991163648</v>
      </c>
      <c r="Z21" s="76">
        <f t="shared" si="23"/>
        <v>1.1820610127530664</v>
      </c>
      <c r="AA21" s="76">
        <f t="shared" si="24"/>
        <v>0.85488952255103168</v>
      </c>
      <c r="AC21" s="8"/>
    </row>
    <row r="22" spans="1:29" ht="25.5" x14ac:dyDescent="0.25">
      <c r="A22" s="4">
        <f t="shared" si="12"/>
        <v>18</v>
      </c>
      <c r="B22" s="72" t="s">
        <v>52</v>
      </c>
      <c r="C22" s="100"/>
      <c r="D22" s="74">
        <v>0.36220000000000002</v>
      </c>
      <c r="E22" s="75">
        <f>'04-25'!E22+'05-25'!E22+'06-25'!E22+'07-25'!E22+'08-25'!E22+'09-25'!E22+'10-25'!E22+'11-25'!E22+'12-25'!E22+'01-26'!E22+'02-26'!E22+'03-26'!E22</f>
        <v>57.17</v>
      </c>
      <c r="F22" s="75">
        <f>'04-25'!F22+'05-25'!F22+'06-25'!F22+'07-25'!F22+'08-25'!F22+'09-25'!F22+'10-25'!F22+'11-25'!F22+'12-25'!F22+'01-26'!F22+'02-26'!F22+'03-26'!F22</f>
        <v>59.151521260000003</v>
      </c>
      <c r="G22" s="75">
        <f t="shared" si="14"/>
        <v>1.981521260000001</v>
      </c>
      <c r="H22" s="75">
        <f>'04-25'!H22+'05-25'!H22+'06-25'!H22+'07-25'!H22+'08-25'!H22+'09-25'!H22+'10-25'!H22+'11-25'!H22+'12-25'!H22+'01-26'!H22+'02-26'!H22+'03-26'!H22</f>
        <v>142.18775510204085</v>
      </c>
      <c r="I22" s="75">
        <f>'04-25'!I22+'05-25'!I22+'06-25'!I22+'07-25'!I22+'08-25'!I22+'09-25'!I22+'10-25'!I22+'11-25'!I22+'12-25'!I22+'01-26'!I22+'02-26'!I22+'03-26'!I22</f>
        <v>135.55051714285713</v>
      </c>
      <c r="J22" s="75">
        <f t="shared" si="15"/>
        <v>-6.6372379591837216</v>
      </c>
      <c r="K22" s="75">
        <f>'04-25'!K22+'05-25'!K22+'06-25'!K22+'07-25'!K22+'08-25'!K22+'09-25'!K22+'10-25'!K22+'11-25'!K22+'12-25'!K22+'01-26'!K22+'02-26'!K22+'03-26'!K22</f>
        <v>0</v>
      </c>
      <c r="L22" s="75">
        <f>'04-25'!L22+'05-25'!L22+'06-25'!L22+'07-25'!L22+'08-25'!L22+'09-25'!L22+'10-25'!L22+'11-25'!L22+'12-25'!L22+'01-26'!L22+'02-26'!L22+'03-26'!L22</f>
        <v>0</v>
      </c>
      <c r="M22" s="75">
        <f t="shared" si="16"/>
        <v>0</v>
      </c>
      <c r="N22" s="75">
        <f>'04-25'!N22+'05-25'!N22+'06-25'!N22+'07-25'!N22+'08-25'!N22+'09-25'!N22+'10-25'!N22+'11-25'!N22+'12-25'!N22+'01-26'!N22+'02-26'!N22+'03-26'!N22</f>
        <v>0</v>
      </c>
      <c r="O22" s="75">
        <f>'04-25'!O22+'05-25'!O22+'06-25'!O22+'07-25'!O22+'08-25'!O22+'09-25'!O22+'10-25'!O22+'11-25'!O22+'12-25'!O22+'01-26'!O22+'02-26'!O22+'03-26'!O22</f>
        <v>0</v>
      </c>
      <c r="P22" s="75">
        <f t="shared" si="17"/>
        <v>0</v>
      </c>
      <c r="Q22" s="75">
        <f>'04-25'!Q22+'05-25'!Q22+'06-25'!Q22+'07-25'!Q22+'08-25'!Q22+'09-25'!Q22+'10-25'!Q22+'11-25'!Q22+'12-25'!Q22+'01-26'!Q22+'02-26'!Q22+'03-26'!Q22</f>
        <v>0</v>
      </c>
      <c r="R22" s="75">
        <f>'04-25'!R22+'05-25'!R22+'06-25'!R22+'07-25'!R22+'08-25'!R22+'09-25'!R22+'10-25'!R22+'11-25'!R22+'12-25'!R22+'01-26'!R22+'02-26'!R22+'03-26'!R22</f>
        <v>0</v>
      </c>
      <c r="S22" s="75">
        <f t="shared" si="18"/>
        <v>0</v>
      </c>
      <c r="T22" s="75">
        <f>'04-25'!T22+'05-25'!T22+'06-25'!T22+'07-25'!T22+'08-25'!T22+'09-25'!T22+'10-25'!T22+'11-25'!T22+'12-25'!T22+'01-26'!T22+'02-26'!T22+'03-26'!T22</f>
        <v>0</v>
      </c>
      <c r="U22" s="75">
        <f>'04-25'!U22+'05-25'!U22+'06-25'!U22+'07-25'!U22+'08-25'!U22+'09-25'!U22+'10-25'!U22+'11-25'!U22+'12-25'!U22+'01-26'!U22+'02-26'!U22+'03-26'!U22</f>
        <v>0</v>
      </c>
      <c r="V22" s="75">
        <f t="shared" si="19"/>
        <v>0</v>
      </c>
      <c r="W22" s="75">
        <f t="shared" si="20"/>
        <v>142.18775510204085</v>
      </c>
      <c r="X22" s="75">
        <f t="shared" si="21"/>
        <v>135.55051714285713</v>
      </c>
      <c r="Y22" s="75">
        <f t="shared" si="22"/>
        <v>-6.6372379591837216</v>
      </c>
      <c r="Z22" s="76">
        <f t="shared" si="23"/>
        <v>2.487104339724346</v>
      </c>
      <c r="AA22" s="76">
        <f t="shared" si="24"/>
        <v>2.2915812519351109</v>
      </c>
      <c r="AC22" s="8"/>
    </row>
    <row r="23" spans="1:29" ht="25.5" x14ac:dyDescent="0.25">
      <c r="A23" s="77">
        <f t="shared" si="12"/>
        <v>19</v>
      </c>
      <c r="B23" s="78" t="s">
        <v>53</v>
      </c>
      <c r="C23" s="79">
        <f>SUM(C13:C22)</f>
        <v>1773.6</v>
      </c>
      <c r="D23" s="80">
        <v>0.36220000000000002</v>
      </c>
      <c r="E23" s="81">
        <f>SUM(E13:E22)</f>
        <v>1435.0299999999997</v>
      </c>
      <c r="F23" s="81">
        <f t="shared" ref="F23:Y23" si="25">SUM(F13:F22)</f>
        <v>1681.1467191872998</v>
      </c>
      <c r="G23" s="81">
        <f t="shared" si="25"/>
        <v>246.11671918730008</v>
      </c>
      <c r="H23" s="81">
        <f t="shared" si="25"/>
        <v>2506.4000000000005</v>
      </c>
      <c r="I23" s="81">
        <f t="shared" si="25"/>
        <v>2383.7405702211659</v>
      </c>
      <c r="J23" s="81">
        <f t="shared" si="25"/>
        <v>-122.65942977883495</v>
      </c>
      <c r="K23" s="81">
        <f t="shared" si="25"/>
        <v>0</v>
      </c>
      <c r="L23" s="81">
        <f t="shared" si="25"/>
        <v>0</v>
      </c>
      <c r="M23" s="81">
        <f t="shared" si="25"/>
        <v>0</v>
      </c>
      <c r="N23" s="81">
        <f t="shared" si="25"/>
        <v>0</v>
      </c>
      <c r="O23" s="81">
        <f t="shared" si="25"/>
        <v>0</v>
      </c>
      <c r="P23" s="81">
        <f t="shared" si="25"/>
        <v>0</v>
      </c>
      <c r="Q23" s="81">
        <f t="shared" si="25"/>
        <v>0</v>
      </c>
      <c r="R23" s="81">
        <f t="shared" si="25"/>
        <v>0</v>
      </c>
      <c r="S23" s="81">
        <f t="shared" si="25"/>
        <v>0</v>
      </c>
      <c r="T23" s="81">
        <f t="shared" si="25"/>
        <v>0</v>
      </c>
      <c r="U23" s="81">
        <f t="shared" si="25"/>
        <v>0</v>
      </c>
      <c r="V23" s="81">
        <f t="shared" si="25"/>
        <v>0</v>
      </c>
      <c r="W23" s="81">
        <f t="shared" si="25"/>
        <v>2506.4000000000005</v>
      </c>
      <c r="X23" s="81">
        <f t="shared" si="25"/>
        <v>2383.7405702211659</v>
      </c>
      <c r="Y23" s="81">
        <f t="shared" si="25"/>
        <v>-122.65942977883495</v>
      </c>
      <c r="Z23" s="82">
        <f t="shared" si="0"/>
        <v>1.7465836951143885</v>
      </c>
      <c r="AA23" s="82">
        <f t="shared" si="0"/>
        <v>1.4179253619062553</v>
      </c>
      <c r="AC23" s="8"/>
    </row>
    <row r="24" spans="1:29" ht="25.5" x14ac:dyDescent="0.25">
      <c r="A24" s="4">
        <f t="shared" si="12"/>
        <v>20</v>
      </c>
      <c r="B24" s="9" t="s">
        <v>54</v>
      </c>
      <c r="C24" s="73">
        <v>2100</v>
      </c>
      <c r="D24" s="74">
        <v>0.36220000000000002</v>
      </c>
      <c r="E24" s="75">
        <f>'04-25'!E24+'05-25'!E24+'06-25'!E24+'07-25'!E24+'08-25'!E24+'09-25'!E24+'10-25'!E24+'11-25'!E24+'12-25'!E24+'01-26'!E24+'02-26'!E24+'03-26'!E24</f>
        <v>673.86</v>
      </c>
      <c r="F24" s="75">
        <f>'04-25'!F24+'05-25'!F24+'06-25'!F24+'07-25'!F24+'08-25'!F24+'09-25'!F24+'10-25'!F24+'11-25'!F24+'12-25'!F24+'01-26'!F24+'02-26'!F24+'03-26'!F24</f>
        <v>482.49808824539991</v>
      </c>
      <c r="G24" s="75">
        <f t="shared" ref="G24:G44" si="26">F24-E24</f>
        <v>-191.3619117546001</v>
      </c>
      <c r="H24" s="75">
        <f>'04-25'!H24+'05-25'!H24+'06-25'!H24+'07-25'!H24+'08-25'!H24+'09-25'!H24+'10-25'!H24+'11-25'!H24+'12-25'!H24+'01-26'!H24+'02-26'!H24+'03-26'!H24</f>
        <v>584.4</v>
      </c>
      <c r="I24" s="75">
        <f>'04-25'!I24+'05-25'!I24+'06-25'!I24+'07-25'!I24+'08-25'!I24+'09-25'!I24+'10-25'!I24+'11-25'!I24+'12-25'!I24+'01-26'!I24+'02-26'!I24+'03-26'!I24</f>
        <v>876.96462529387986</v>
      </c>
      <c r="J24" s="75">
        <f t="shared" ref="J24:J44" si="27">I24-H24</f>
        <v>292.56462529387989</v>
      </c>
      <c r="K24" s="75">
        <f>'04-25'!K24+'05-25'!K24+'06-25'!K24+'07-25'!K24+'08-25'!K24+'09-25'!K24+'10-25'!K24+'11-25'!K24+'12-25'!K24+'01-26'!K24+'02-26'!K24+'03-26'!K24</f>
        <v>2688.7013999999999</v>
      </c>
      <c r="L24" s="75">
        <f>'04-25'!L24+'05-25'!L24+'06-25'!L24+'07-25'!L24+'08-25'!L24+'09-25'!L24+'10-25'!L24+'11-25'!L24+'12-25'!L24+'01-26'!L24+'02-26'!L24+'03-26'!L24</f>
        <v>1699.9656240285999</v>
      </c>
      <c r="M24" s="75">
        <f t="shared" ref="M24:M44" si="28">L24-K24</f>
        <v>-988.73577597140002</v>
      </c>
      <c r="N24" s="75">
        <f>'04-25'!N24+'05-25'!N24+'06-25'!N24+'07-25'!N24+'08-25'!N24+'09-25'!N24+'10-25'!N24+'11-25'!N24+'12-25'!N24+'01-26'!N24+'02-26'!N24+'03-26'!N24</f>
        <v>0</v>
      </c>
      <c r="O24" s="75">
        <f>'04-25'!O24+'05-25'!O24+'06-25'!O24+'07-25'!O24+'08-25'!O24+'09-25'!O24+'10-25'!O24+'11-25'!O24+'12-25'!O24+'01-26'!O24+'02-26'!O24+'03-26'!O24</f>
        <v>0</v>
      </c>
      <c r="P24" s="75">
        <f t="shared" ref="P24:P44" si="29">O24-N24</f>
        <v>0</v>
      </c>
      <c r="Q24" s="75">
        <f>'04-25'!Q24+'05-25'!Q24+'06-25'!Q24+'07-25'!Q24+'08-25'!Q24+'09-25'!Q24+'10-25'!Q24+'11-25'!Q24+'12-25'!Q24+'01-26'!Q24+'02-26'!Q24+'03-26'!Q24</f>
        <v>0</v>
      </c>
      <c r="R24" s="75">
        <f>'04-25'!R24+'05-25'!R24+'06-25'!R24+'07-25'!R24+'08-25'!R24+'09-25'!R24+'10-25'!R24+'11-25'!R24+'12-25'!R24+'01-26'!R24+'02-26'!R24+'03-26'!R24</f>
        <v>0</v>
      </c>
      <c r="S24" s="75">
        <f t="shared" ref="S24:S44" si="30">R24-Q24</f>
        <v>0</v>
      </c>
      <c r="T24" s="75">
        <f>'04-25'!T24+'05-25'!T24+'06-25'!T24+'07-25'!T24+'08-25'!T24+'09-25'!T24+'10-25'!T24+'11-25'!T24+'12-25'!T24+'01-26'!T24+'02-26'!T24+'03-26'!T24</f>
        <v>0</v>
      </c>
      <c r="U24" s="75">
        <f>'04-25'!U24+'05-25'!U24+'06-25'!U24+'07-25'!U24+'08-25'!U24+'09-25'!U24+'10-25'!U24+'11-25'!U24+'12-25'!U24+'01-26'!U24+'02-26'!U24+'03-26'!U24</f>
        <v>0</v>
      </c>
      <c r="V24" s="75">
        <f t="shared" ref="V24:V44" si="31">U24-T24</f>
        <v>0</v>
      </c>
      <c r="W24" s="75">
        <f t="shared" ref="W24:W44" si="32">T24+Q24+N24+K24+H24</f>
        <v>3273.1014</v>
      </c>
      <c r="X24" s="75">
        <f t="shared" ref="X24:X44" si="33">U24+R24+O24+L24+I24</f>
        <v>2576.9302493224795</v>
      </c>
      <c r="Y24" s="75">
        <f t="shared" ref="Y24:Y44" si="34">X24-W24</f>
        <v>-696.17115067752047</v>
      </c>
      <c r="Z24" s="76">
        <f t="shared" ref="Z24:Z44" si="35">IFERROR(W24/E24,0)</f>
        <v>4.8572424539221792</v>
      </c>
      <c r="AA24" s="76">
        <f t="shared" ref="AA24:AA44" si="36">IFERROR(X24/F24,0)</f>
        <v>5.3408092427753733</v>
      </c>
      <c r="AC24" s="8"/>
    </row>
    <row r="25" spans="1:29" ht="15" customHeight="1" x14ac:dyDescent="0.25">
      <c r="A25" s="4">
        <f t="shared" si="12"/>
        <v>21</v>
      </c>
      <c r="B25" s="72" t="s">
        <v>55</v>
      </c>
      <c r="C25" s="73">
        <v>1000</v>
      </c>
      <c r="D25" s="74">
        <v>0.36220000000000002</v>
      </c>
      <c r="E25" s="75">
        <f>'04-25'!E25+'05-25'!E25+'06-25'!E25+'07-25'!E25+'08-25'!E25+'09-25'!E25+'10-25'!E25+'11-25'!E25+'12-25'!E25+'01-26'!E25+'02-26'!E25+'03-26'!E25</f>
        <v>1232.6600000000001</v>
      </c>
      <c r="F25" s="75">
        <f>'04-25'!F25+'05-25'!F25+'06-25'!F25+'07-25'!F25+'08-25'!F25+'09-25'!F25+'10-25'!F25+'11-25'!F25+'12-25'!F25+'01-26'!F25+'02-26'!F25+'03-26'!F25</f>
        <v>1008.1038526993</v>
      </c>
      <c r="G25" s="75">
        <f t="shared" si="26"/>
        <v>-224.5561473007001</v>
      </c>
      <c r="H25" s="75">
        <f>'04-25'!H25+'05-25'!H25+'06-25'!H25+'07-25'!H25+'08-25'!H25+'09-25'!H25+'10-25'!H25+'11-25'!H25+'12-25'!H25+'01-26'!H25+'02-26'!H25+'03-26'!H25</f>
        <v>1160.8999999999999</v>
      </c>
      <c r="I25" s="75">
        <f>'04-25'!I25+'05-25'!I25+'06-25'!I25+'07-25'!I25+'08-25'!I25+'09-25'!I25+'10-25'!I25+'11-25'!I25+'12-25'!I25+'01-26'!I25+'02-26'!I25+'03-26'!I25</f>
        <v>1821.4029814459852</v>
      </c>
      <c r="J25" s="75">
        <f t="shared" si="27"/>
        <v>660.50298144598537</v>
      </c>
      <c r="K25" s="75">
        <f>'04-25'!K25+'05-25'!K25+'06-25'!K25+'07-25'!K25+'08-25'!K25+'09-25'!K25+'10-25'!K25+'11-25'!K25+'12-25'!K25+'01-26'!K25+'02-26'!K25+'03-26'!K25</f>
        <v>4486.8824000000004</v>
      </c>
      <c r="L25" s="75">
        <f>'04-25'!L25+'05-25'!L25+'06-25'!L25+'07-25'!L25+'08-25'!L25+'09-25'!L25+'10-25'!L25+'11-25'!L25+'12-25'!L25+'01-26'!L25+'02-26'!L25+'03-26'!L25</f>
        <v>3458.6592800553999</v>
      </c>
      <c r="M25" s="75">
        <f t="shared" si="28"/>
        <v>-1028.2231199446005</v>
      </c>
      <c r="N25" s="75">
        <f>'04-25'!N25+'05-25'!N25+'06-25'!N25+'07-25'!N25+'08-25'!N25+'09-25'!N25+'10-25'!N25+'11-25'!N25+'12-25'!N25+'01-26'!N25+'02-26'!N25+'03-26'!N25</f>
        <v>0</v>
      </c>
      <c r="O25" s="75">
        <f>'04-25'!O25+'05-25'!O25+'06-25'!O25+'07-25'!O25+'08-25'!O25+'09-25'!O25+'10-25'!O25+'11-25'!O25+'12-25'!O25+'01-26'!O25+'02-26'!O25+'03-26'!O25</f>
        <v>0</v>
      </c>
      <c r="P25" s="75">
        <f t="shared" si="29"/>
        <v>0</v>
      </c>
      <c r="Q25" s="75">
        <f>'04-25'!Q25+'05-25'!Q25+'06-25'!Q25+'07-25'!Q25+'08-25'!Q25+'09-25'!Q25+'10-25'!Q25+'11-25'!Q25+'12-25'!Q25+'01-26'!Q25+'02-26'!Q25+'03-26'!Q25</f>
        <v>0</v>
      </c>
      <c r="R25" s="75">
        <f>'04-25'!R25+'05-25'!R25+'06-25'!R25+'07-25'!R25+'08-25'!R25+'09-25'!R25+'10-25'!R25+'11-25'!R25+'12-25'!R25+'01-26'!R25+'02-26'!R25+'03-26'!R25</f>
        <v>0</v>
      </c>
      <c r="S25" s="75">
        <f t="shared" si="30"/>
        <v>0</v>
      </c>
      <c r="T25" s="75">
        <f>'04-25'!T25+'05-25'!T25+'06-25'!T25+'07-25'!T25+'08-25'!T25+'09-25'!T25+'10-25'!T25+'11-25'!T25+'12-25'!T25+'01-26'!T25+'02-26'!T25+'03-26'!T25</f>
        <v>0</v>
      </c>
      <c r="U25" s="75">
        <f>'04-25'!U25+'05-25'!U25+'06-25'!U25+'07-25'!U25+'08-25'!U25+'09-25'!U25+'10-25'!U25+'11-25'!U25+'12-25'!U25+'01-26'!U25+'02-26'!U25+'03-26'!U25</f>
        <v>118.82628378579152</v>
      </c>
      <c r="V25" s="75">
        <f t="shared" si="31"/>
        <v>118.82628378579152</v>
      </c>
      <c r="W25" s="75">
        <f t="shared" si="32"/>
        <v>5647.7824000000001</v>
      </c>
      <c r="X25" s="75">
        <f t="shared" si="33"/>
        <v>5398.8885452871764</v>
      </c>
      <c r="Y25" s="75">
        <f t="shared" si="34"/>
        <v>-248.89385471282367</v>
      </c>
      <c r="Z25" s="76">
        <f t="shared" si="35"/>
        <v>4.5817844336637839</v>
      </c>
      <c r="AA25" s="76">
        <f t="shared" si="36"/>
        <v>5.355488455709307</v>
      </c>
      <c r="AC25" s="8"/>
    </row>
    <row r="26" spans="1:29" ht="15" customHeight="1" x14ac:dyDescent="0.25">
      <c r="A26" s="4">
        <f t="shared" si="12"/>
        <v>22</v>
      </c>
      <c r="B26" s="72" t="s">
        <v>56</v>
      </c>
      <c r="C26" s="73">
        <v>1000</v>
      </c>
      <c r="D26" s="74">
        <v>0.36220000000000002</v>
      </c>
      <c r="E26" s="75">
        <f>'04-25'!E26+'05-25'!E26+'06-25'!E26+'07-25'!E26+'08-25'!E26+'09-25'!E26+'10-25'!E26+'11-25'!E26+'12-25'!E26+'01-26'!E26+'02-26'!E26+'03-26'!E26</f>
        <v>584.17000000000007</v>
      </c>
      <c r="F26" s="75">
        <f>'04-25'!F26+'05-25'!F26+'06-25'!F26+'07-25'!F26+'08-25'!F26+'09-25'!F26+'10-25'!F26+'11-25'!F26+'12-25'!F26+'01-26'!F26+'02-26'!F26+'03-26'!F26</f>
        <v>440.16597184310001</v>
      </c>
      <c r="G26" s="75">
        <f t="shared" si="26"/>
        <v>-144.00402815690006</v>
      </c>
      <c r="H26" s="75">
        <f>'04-25'!H26+'05-25'!H26+'06-25'!H26+'07-25'!H26+'08-25'!H26+'09-25'!H26+'10-25'!H26+'11-25'!H26+'12-25'!H26+'01-26'!H26+'02-26'!H26+'03-26'!H26</f>
        <v>764.50000000000011</v>
      </c>
      <c r="I26" s="75">
        <f>'04-25'!I26+'05-25'!I26+'06-25'!I26+'07-25'!I26+'08-25'!I26+'09-25'!I26+'10-25'!I26+'11-25'!I26+'12-25'!I26+'01-26'!I26+'02-26'!I26+'03-26'!I26</f>
        <v>1056.4743959560799</v>
      </c>
      <c r="J26" s="75">
        <f t="shared" si="27"/>
        <v>291.97439595607977</v>
      </c>
      <c r="K26" s="75">
        <f>'04-25'!K26+'05-25'!K26+'06-25'!K26+'07-25'!K26+'08-25'!K26+'09-25'!K26+'10-25'!K26+'11-25'!K26+'12-25'!K26+'01-26'!K26+'02-26'!K26+'03-26'!K26</f>
        <v>2126.3788000000004</v>
      </c>
      <c r="L26" s="75">
        <f>'04-25'!L26+'05-25'!L26+'06-25'!L26+'07-25'!L26+'08-25'!L26+'09-25'!L26+'10-25'!L26+'11-25'!L26+'12-25'!L26+'01-26'!L26+'02-26'!L26+'03-26'!L26</f>
        <v>1483.5712263815999</v>
      </c>
      <c r="M26" s="75">
        <f t="shared" si="28"/>
        <v>-642.80757361840051</v>
      </c>
      <c r="N26" s="75">
        <f>'04-25'!N26+'05-25'!N26+'06-25'!N26+'07-25'!N26+'08-25'!N26+'09-25'!N26+'10-25'!N26+'11-25'!N26+'12-25'!N26+'01-26'!N26+'02-26'!N26+'03-26'!N26</f>
        <v>0</v>
      </c>
      <c r="O26" s="75">
        <f>'04-25'!O26+'05-25'!O26+'06-25'!O26+'07-25'!O26+'08-25'!O26+'09-25'!O26+'10-25'!O26+'11-25'!O26+'12-25'!O26+'01-26'!O26+'02-26'!O26+'03-26'!O26</f>
        <v>0</v>
      </c>
      <c r="P26" s="75">
        <f t="shared" si="29"/>
        <v>0</v>
      </c>
      <c r="Q26" s="75">
        <f>'04-25'!Q26+'05-25'!Q26+'06-25'!Q26+'07-25'!Q26+'08-25'!Q26+'09-25'!Q26+'10-25'!Q26+'11-25'!Q26+'12-25'!Q26+'01-26'!Q26+'02-26'!Q26+'03-26'!Q26</f>
        <v>0</v>
      </c>
      <c r="R26" s="75">
        <f>'04-25'!R26+'05-25'!R26+'06-25'!R26+'07-25'!R26+'08-25'!R26+'09-25'!R26+'10-25'!R26+'11-25'!R26+'12-25'!R26+'01-26'!R26+'02-26'!R26+'03-26'!R26</f>
        <v>0</v>
      </c>
      <c r="S26" s="75">
        <f t="shared" si="30"/>
        <v>0</v>
      </c>
      <c r="T26" s="75">
        <f>'04-25'!T26+'05-25'!T26+'06-25'!T26+'07-25'!T26+'08-25'!T26+'09-25'!T26+'10-25'!T26+'11-25'!T26+'12-25'!T26+'01-26'!T26+'02-26'!T26+'03-26'!T26</f>
        <v>0</v>
      </c>
      <c r="U26" s="75">
        <f>'04-25'!U26+'05-25'!U26+'06-25'!U26+'07-25'!U26+'08-25'!U26+'09-25'!U26+'10-25'!U26+'11-25'!U26+'12-25'!U26+'01-26'!U26+'02-26'!U26+'03-26'!U26</f>
        <v>0</v>
      </c>
      <c r="V26" s="75">
        <f t="shared" si="31"/>
        <v>0</v>
      </c>
      <c r="W26" s="75">
        <f t="shared" si="32"/>
        <v>2890.8788000000004</v>
      </c>
      <c r="X26" s="75">
        <f t="shared" si="33"/>
        <v>2540.0456223376796</v>
      </c>
      <c r="Y26" s="75">
        <f t="shared" si="34"/>
        <v>-350.83317766232085</v>
      </c>
      <c r="Z26" s="76">
        <f t="shared" si="35"/>
        <v>4.9486943869079205</v>
      </c>
      <c r="AA26" s="76">
        <f t="shared" si="36"/>
        <v>5.7706542186843448</v>
      </c>
      <c r="AC26" s="8"/>
    </row>
    <row r="27" spans="1:29" ht="15" customHeight="1" x14ac:dyDescent="0.25">
      <c r="A27" s="4">
        <f t="shared" si="12"/>
        <v>23</v>
      </c>
      <c r="B27" s="72" t="s">
        <v>57</v>
      </c>
      <c r="C27" s="73">
        <v>2000</v>
      </c>
      <c r="D27" s="74">
        <v>0.36220000000000002</v>
      </c>
      <c r="E27" s="75">
        <f>'04-25'!E27+'05-25'!E27+'06-25'!E27+'07-25'!E27+'08-25'!E27+'09-25'!E27+'10-25'!E27+'11-25'!E27+'12-25'!E27+'01-26'!E27+'02-26'!E27+'03-26'!E27</f>
        <v>486.17</v>
      </c>
      <c r="F27" s="75">
        <f>'04-25'!F27+'05-25'!F27+'06-25'!F27+'07-25'!F27+'08-25'!F27+'09-25'!F27+'10-25'!F27+'11-25'!F27+'12-25'!F27+'01-26'!F27+'02-26'!F27+'03-26'!F27</f>
        <v>462.17288215889994</v>
      </c>
      <c r="G27" s="75">
        <f t="shared" si="26"/>
        <v>-23.997117841100078</v>
      </c>
      <c r="H27" s="75">
        <f>'04-25'!H27+'05-25'!H27+'06-25'!H27+'07-25'!H27+'08-25'!H27+'09-25'!H27+'10-25'!H27+'11-25'!H27+'12-25'!H27+'01-26'!H27+'02-26'!H27+'03-26'!H27</f>
        <v>393.09999999999997</v>
      </c>
      <c r="I27" s="75">
        <f>'04-25'!I27+'05-25'!I27+'06-25'!I27+'07-25'!I27+'08-25'!I27+'09-25'!I27+'10-25'!I27+'11-25'!I27+'12-25'!I27+'01-26'!I27+'02-26'!I27+'03-26'!I27</f>
        <v>632.36785725063987</v>
      </c>
      <c r="J27" s="75">
        <f t="shared" si="27"/>
        <v>239.26785725063991</v>
      </c>
      <c r="K27" s="75">
        <f>'04-25'!K27+'05-25'!K27+'06-25'!K27+'07-25'!K27+'08-25'!K27+'09-25'!K27+'10-25'!K27+'11-25'!K27+'12-25'!K27+'01-26'!K27+'02-26'!K27+'03-26'!K27</f>
        <v>850.79750000000013</v>
      </c>
      <c r="L27" s="75">
        <f>'04-25'!L27+'05-25'!L27+'06-25'!L27+'07-25'!L27+'08-25'!L27+'09-25'!L27+'10-25'!L27+'11-25'!L27+'12-25'!L27+'01-26'!L27+'02-26'!L27+'03-26'!L27</f>
        <v>746.29211055590008</v>
      </c>
      <c r="M27" s="75">
        <f t="shared" si="28"/>
        <v>-104.50538944410005</v>
      </c>
      <c r="N27" s="75">
        <f>'04-25'!N27+'05-25'!N27+'06-25'!N27+'07-25'!N27+'08-25'!N27+'09-25'!N27+'10-25'!N27+'11-25'!N27+'12-25'!N27+'01-26'!N27+'02-26'!N27+'03-26'!N27</f>
        <v>0</v>
      </c>
      <c r="O27" s="75">
        <f>'04-25'!O27+'05-25'!O27+'06-25'!O27+'07-25'!O27+'08-25'!O27+'09-25'!O27+'10-25'!O27+'11-25'!O27+'12-25'!O27+'01-26'!O27+'02-26'!O27+'03-26'!O27</f>
        <v>0</v>
      </c>
      <c r="P27" s="75">
        <f t="shared" si="29"/>
        <v>0</v>
      </c>
      <c r="Q27" s="75">
        <f>'04-25'!Q27+'05-25'!Q27+'06-25'!Q27+'07-25'!Q27+'08-25'!Q27+'09-25'!Q27+'10-25'!Q27+'11-25'!Q27+'12-25'!Q27+'01-26'!Q27+'02-26'!Q27+'03-26'!Q27</f>
        <v>0</v>
      </c>
      <c r="R27" s="75">
        <f>'04-25'!R27+'05-25'!R27+'06-25'!R27+'07-25'!R27+'08-25'!R27+'09-25'!R27+'10-25'!R27+'11-25'!R27+'12-25'!R27+'01-26'!R27+'02-26'!R27+'03-26'!R27</f>
        <v>0</v>
      </c>
      <c r="S27" s="75">
        <f t="shared" si="30"/>
        <v>0</v>
      </c>
      <c r="T27" s="75">
        <f>'04-25'!T27+'05-25'!T27+'06-25'!T27+'07-25'!T27+'08-25'!T27+'09-25'!T27+'10-25'!T27+'11-25'!T27+'12-25'!T27+'01-26'!T27+'02-26'!T27+'03-26'!T27</f>
        <v>0</v>
      </c>
      <c r="U27" s="75">
        <f>'04-25'!U27+'05-25'!U27+'06-25'!U27+'07-25'!U27+'08-25'!U27+'09-25'!U27+'10-25'!U27+'11-25'!U27+'12-25'!U27+'01-26'!U27+'02-26'!U27+'03-26'!U27</f>
        <v>0</v>
      </c>
      <c r="V27" s="75">
        <f t="shared" si="31"/>
        <v>0</v>
      </c>
      <c r="W27" s="75">
        <f t="shared" si="32"/>
        <v>1243.8975</v>
      </c>
      <c r="X27" s="75">
        <f t="shared" si="33"/>
        <v>1378.65996780654</v>
      </c>
      <c r="Y27" s="75">
        <f t="shared" si="34"/>
        <v>134.76246780653992</v>
      </c>
      <c r="Z27" s="76">
        <f t="shared" si="35"/>
        <v>2.5585649052800461</v>
      </c>
      <c r="AA27" s="76">
        <f t="shared" si="36"/>
        <v>2.9829962358815809</v>
      </c>
      <c r="AC27" s="8"/>
    </row>
    <row r="28" spans="1:29" ht="15" customHeight="1" x14ac:dyDescent="0.25">
      <c r="A28" s="4">
        <f t="shared" si="12"/>
        <v>24</v>
      </c>
      <c r="B28" s="72" t="s">
        <v>58</v>
      </c>
      <c r="C28" s="73">
        <v>500</v>
      </c>
      <c r="D28" s="74">
        <v>0.36220000000000002</v>
      </c>
      <c r="E28" s="75">
        <f>'04-25'!E28+'05-25'!E28+'06-25'!E28+'07-25'!E28+'08-25'!E28+'09-25'!E28+'10-25'!E28+'11-25'!E28+'12-25'!E28+'01-26'!E28+'02-26'!E28+'03-26'!E28</f>
        <v>184</v>
      </c>
      <c r="F28" s="75">
        <f>'04-25'!F28+'05-25'!F28+'06-25'!F28+'07-25'!F28+'08-25'!F28+'09-25'!F28+'10-25'!F28+'11-25'!F28+'12-25'!F28+'01-26'!F28+'02-26'!F28+'03-26'!F28</f>
        <v>144.40575715490002</v>
      </c>
      <c r="G28" s="75">
        <f t="shared" si="26"/>
        <v>-39.594242845099984</v>
      </c>
      <c r="H28" s="75">
        <f>'04-25'!H28+'05-25'!H28+'06-25'!H28+'07-25'!H28+'08-25'!H28+'09-25'!H28+'10-25'!H28+'11-25'!H28+'12-25'!H28+'01-26'!H28+'02-26'!H28+'03-26'!H28</f>
        <v>162.79999999999998</v>
      </c>
      <c r="I28" s="75">
        <f>'04-25'!I28+'05-25'!I28+'06-25'!I28+'07-25'!I28+'08-25'!I28+'09-25'!I28+'10-25'!I28+'11-25'!I28+'12-25'!I28+'01-26'!I28+'02-26'!I28+'03-26'!I28</f>
        <v>247.41240546679998</v>
      </c>
      <c r="J28" s="75">
        <f t="shared" si="27"/>
        <v>84.612405466799999</v>
      </c>
      <c r="K28" s="75">
        <f>'04-25'!K28+'05-25'!K28+'06-25'!K28+'07-25'!K28+'08-25'!K28+'09-25'!K28+'10-25'!K28+'11-25'!K28+'12-25'!K28+'01-26'!K28+'02-26'!K28+'03-26'!K28</f>
        <v>734.16</v>
      </c>
      <c r="L28" s="75">
        <f>'04-25'!L28+'05-25'!L28+'06-25'!L28+'07-25'!L28+'08-25'!L28+'09-25'!L28+'10-25'!L28+'11-25'!L28+'12-25'!L28+'01-26'!L28+'02-26'!L28+'03-26'!L28</f>
        <v>498.60183201539991</v>
      </c>
      <c r="M28" s="75">
        <f t="shared" si="28"/>
        <v>-235.55816798460006</v>
      </c>
      <c r="N28" s="75">
        <f>'04-25'!N28+'05-25'!N28+'06-25'!N28+'07-25'!N28+'08-25'!N28+'09-25'!N28+'10-25'!N28+'11-25'!N28+'12-25'!N28+'01-26'!N28+'02-26'!N28+'03-26'!N28</f>
        <v>0</v>
      </c>
      <c r="O28" s="75">
        <f>'04-25'!O28+'05-25'!O28+'06-25'!O28+'07-25'!O28+'08-25'!O28+'09-25'!O28+'10-25'!O28+'11-25'!O28+'12-25'!O28+'01-26'!O28+'02-26'!O28+'03-26'!O28</f>
        <v>0</v>
      </c>
      <c r="P28" s="75">
        <f t="shared" si="29"/>
        <v>0</v>
      </c>
      <c r="Q28" s="75">
        <f>'04-25'!Q28+'05-25'!Q28+'06-25'!Q28+'07-25'!Q28+'08-25'!Q28+'09-25'!Q28+'10-25'!Q28+'11-25'!Q28+'12-25'!Q28+'01-26'!Q28+'02-26'!Q28+'03-26'!Q28</f>
        <v>0</v>
      </c>
      <c r="R28" s="75">
        <f>'04-25'!R28+'05-25'!R28+'06-25'!R28+'07-25'!R28+'08-25'!R28+'09-25'!R28+'10-25'!R28+'11-25'!R28+'12-25'!R28+'01-26'!R28+'02-26'!R28+'03-26'!R28</f>
        <v>0</v>
      </c>
      <c r="S28" s="75">
        <f t="shared" si="30"/>
        <v>0</v>
      </c>
      <c r="T28" s="75">
        <f>'04-25'!T28+'05-25'!T28+'06-25'!T28+'07-25'!T28+'08-25'!T28+'09-25'!T28+'10-25'!T28+'11-25'!T28+'12-25'!T28+'01-26'!T28+'02-26'!T28+'03-26'!T28</f>
        <v>0</v>
      </c>
      <c r="U28" s="75">
        <f>'04-25'!U28+'05-25'!U28+'06-25'!U28+'07-25'!U28+'08-25'!U28+'09-25'!U28+'10-25'!U28+'11-25'!U28+'12-25'!U28+'01-26'!U28+'02-26'!U28+'03-26'!U28</f>
        <v>0</v>
      </c>
      <c r="V28" s="75">
        <f t="shared" si="31"/>
        <v>0</v>
      </c>
      <c r="W28" s="75">
        <f t="shared" si="32"/>
        <v>896.95999999999992</v>
      </c>
      <c r="X28" s="75">
        <f t="shared" si="33"/>
        <v>746.01423748219986</v>
      </c>
      <c r="Y28" s="75">
        <f t="shared" si="34"/>
        <v>-150.94576251780006</v>
      </c>
      <c r="Z28" s="76">
        <f t="shared" si="35"/>
        <v>4.8747826086956518</v>
      </c>
      <c r="AA28" s="76">
        <f t="shared" si="36"/>
        <v>5.166097613975122</v>
      </c>
      <c r="AC28" s="8"/>
    </row>
    <row r="29" spans="1:29" ht="15" customHeight="1" x14ac:dyDescent="0.25">
      <c r="A29" s="4">
        <f t="shared" si="12"/>
        <v>25</v>
      </c>
      <c r="B29" s="72" t="s">
        <v>59</v>
      </c>
      <c r="C29" s="73">
        <v>2400</v>
      </c>
      <c r="D29" s="74">
        <v>0.36220000000000002</v>
      </c>
      <c r="E29" s="75">
        <f>'04-25'!E29+'05-25'!E29+'06-25'!E29+'07-25'!E29+'08-25'!E29+'09-25'!E29+'10-25'!E29+'11-25'!E29+'12-25'!E29+'01-26'!E29+'02-26'!E29+'03-26'!E29</f>
        <v>0</v>
      </c>
      <c r="F29" s="75">
        <f>'04-25'!F29+'05-25'!F29+'06-25'!F29+'07-25'!F29+'08-25'!F29+'09-25'!F29+'10-25'!F29+'11-25'!F29+'12-25'!F29+'01-26'!F29+'02-26'!F29+'03-26'!F29</f>
        <v>213.81166450150002</v>
      </c>
      <c r="G29" s="75">
        <f t="shared" si="26"/>
        <v>213.81166450150002</v>
      </c>
      <c r="H29" s="75">
        <f>'04-25'!H29+'05-25'!H29+'06-25'!H29+'07-25'!H29+'08-25'!H29+'09-25'!H29+'10-25'!H29+'11-25'!H29+'12-25'!H29+'01-26'!H29+'02-26'!H29+'03-26'!H29</f>
        <v>0</v>
      </c>
      <c r="I29" s="75">
        <f>'04-25'!I29+'05-25'!I29+'06-25'!I29+'07-25'!I29+'08-25'!I29+'09-25'!I29+'10-25'!I29+'11-25'!I29+'12-25'!I29+'01-26'!I29+'02-26'!I29+'03-26'!I29</f>
        <v>1118.8700125341002</v>
      </c>
      <c r="J29" s="75">
        <f t="shared" si="27"/>
        <v>1118.8700125341002</v>
      </c>
      <c r="K29" s="75">
        <f>'04-25'!K29+'05-25'!K29+'06-25'!K29+'07-25'!K29+'08-25'!K29+'09-25'!K29+'10-25'!K29+'11-25'!K29+'12-25'!K29+'01-26'!K29+'02-26'!K29+'03-26'!K29</f>
        <v>0</v>
      </c>
      <c r="L29" s="75">
        <f>'04-25'!L29+'05-25'!L29+'06-25'!L29+'07-25'!L29+'08-25'!L29+'09-25'!L29+'10-25'!L29+'11-25'!L29+'12-25'!L29+'01-26'!L29+'02-26'!L29+'03-26'!L29</f>
        <v>965.08204606049981</v>
      </c>
      <c r="M29" s="75">
        <f t="shared" si="28"/>
        <v>965.08204606049981</v>
      </c>
      <c r="N29" s="75">
        <f>'04-25'!N29+'05-25'!N29+'06-25'!N29+'07-25'!N29+'08-25'!N29+'09-25'!N29+'10-25'!N29+'11-25'!N29+'12-25'!N29+'01-26'!N29+'02-26'!N29+'03-26'!N29</f>
        <v>0</v>
      </c>
      <c r="O29" s="75">
        <f>'04-25'!O29+'05-25'!O29+'06-25'!O29+'07-25'!O29+'08-25'!O29+'09-25'!O29+'10-25'!O29+'11-25'!O29+'12-25'!O29+'01-26'!O29+'02-26'!O29+'03-26'!O29</f>
        <v>0</v>
      </c>
      <c r="P29" s="75">
        <f t="shared" si="29"/>
        <v>0</v>
      </c>
      <c r="Q29" s="75">
        <f>'04-25'!Q29+'05-25'!Q29+'06-25'!Q29+'07-25'!Q29+'08-25'!Q29+'09-25'!Q29+'10-25'!Q29+'11-25'!Q29+'12-25'!Q29+'01-26'!Q29+'02-26'!Q29+'03-26'!Q29</f>
        <v>0</v>
      </c>
      <c r="R29" s="75">
        <f>'04-25'!R29+'05-25'!R29+'06-25'!R29+'07-25'!R29+'08-25'!R29+'09-25'!R29+'10-25'!R29+'11-25'!R29+'12-25'!R29+'01-26'!R29+'02-26'!R29+'03-26'!R29</f>
        <v>0</v>
      </c>
      <c r="S29" s="75">
        <f t="shared" si="30"/>
        <v>0</v>
      </c>
      <c r="T29" s="75">
        <f>'04-25'!T29+'05-25'!T29+'06-25'!T29+'07-25'!T29+'08-25'!T29+'09-25'!T29+'10-25'!T29+'11-25'!T29+'12-25'!T29+'01-26'!T29+'02-26'!T29+'03-26'!T29</f>
        <v>0</v>
      </c>
      <c r="U29" s="75">
        <f>'04-25'!U29+'05-25'!U29+'06-25'!U29+'07-25'!U29+'08-25'!U29+'09-25'!U29+'10-25'!U29+'11-25'!U29+'12-25'!U29+'01-26'!U29+'02-26'!U29+'03-26'!U29</f>
        <v>0</v>
      </c>
      <c r="V29" s="75">
        <f t="shared" si="31"/>
        <v>0</v>
      </c>
      <c r="W29" s="75">
        <f t="shared" si="32"/>
        <v>0</v>
      </c>
      <c r="X29" s="75">
        <f t="shared" si="33"/>
        <v>2083.9520585946002</v>
      </c>
      <c r="Y29" s="75">
        <f t="shared" si="34"/>
        <v>2083.9520585946002</v>
      </c>
      <c r="Z29" s="76">
        <f t="shared" si="35"/>
        <v>0</v>
      </c>
      <c r="AA29" s="76">
        <f t="shared" si="36"/>
        <v>9.7466715085601887</v>
      </c>
      <c r="AC29" s="8"/>
    </row>
    <row r="30" spans="1:29" ht="15" customHeight="1" x14ac:dyDescent="0.25">
      <c r="A30" s="4">
        <v>26</v>
      </c>
      <c r="B30" s="72" t="s">
        <v>60</v>
      </c>
      <c r="C30" s="73"/>
      <c r="D30" s="74">
        <v>0.36220000000000002</v>
      </c>
      <c r="E30" s="75">
        <f>'04-25'!E30+'05-25'!E30+'06-25'!E30+'07-25'!E30+'08-25'!E30+'09-25'!E30+'10-25'!E30+'11-25'!E30+'12-25'!E30+'01-26'!E30+'02-26'!E30+'03-26'!E30</f>
        <v>0</v>
      </c>
      <c r="F30" s="75">
        <f>'04-25'!F30+'05-25'!F30+'06-25'!F30+'07-25'!F30+'08-25'!F30+'09-25'!F30+'10-25'!F30+'11-25'!F30+'12-25'!F30+'01-26'!F30+'02-26'!F30+'03-26'!F30</f>
        <v>38.153099851199997</v>
      </c>
      <c r="G30" s="75">
        <f t="shared" si="26"/>
        <v>38.153099851199997</v>
      </c>
      <c r="H30" s="75">
        <f>'04-25'!H30+'05-25'!H30+'06-25'!H30+'07-25'!H30+'08-25'!H30+'09-25'!H30+'10-25'!H30+'11-25'!H30+'12-25'!H30+'01-26'!H30+'02-26'!H30+'03-26'!H30</f>
        <v>0</v>
      </c>
      <c r="I30" s="75">
        <f>'04-25'!I30+'05-25'!I30+'06-25'!I30+'07-25'!I30+'08-25'!I30+'09-25'!I30+'10-25'!I30+'11-25'!I30+'12-25'!I30+'01-26'!I30+'02-26'!I30+'03-26'!I30</f>
        <v>65.650258103100001</v>
      </c>
      <c r="J30" s="75">
        <f t="shared" si="27"/>
        <v>65.650258103100001</v>
      </c>
      <c r="K30" s="75">
        <f>'04-25'!K30+'05-25'!K30+'06-25'!K30+'07-25'!K30+'08-25'!K30+'09-25'!K30+'10-25'!K30+'11-25'!K30+'12-25'!K30+'01-26'!K30+'02-26'!K30+'03-26'!K30</f>
        <v>0</v>
      </c>
      <c r="L30" s="75">
        <f>'04-25'!L30+'05-25'!L30+'06-25'!L30+'07-25'!L30+'08-25'!L30+'09-25'!L30+'10-25'!L30+'11-25'!L30+'12-25'!L30+'01-26'!L30+'02-26'!L30+'03-26'!L30</f>
        <v>116.82505387810002</v>
      </c>
      <c r="M30" s="75">
        <f t="shared" si="28"/>
        <v>116.82505387810002</v>
      </c>
      <c r="N30" s="75">
        <f>'04-25'!N30+'05-25'!N30+'06-25'!N30+'07-25'!N30+'08-25'!N30+'09-25'!N30+'10-25'!N30+'11-25'!N30+'12-25'!N30+'01-26'!N30+'02-26'!N30+'03-26'!N30</f>
        <v>0</v>
      </c>
      <c r="O30" s="75">
        <f>'04-25'!O30+'05-25'!O30+'06-25'!O30+'07-25'!O30+'08-25'!O30+'09-25'!O30+'10-25'!O30+'11-25'!O30+'12-25'!O30+'01-26'!O30+'02-26'!O30+'03-26'!O30</f>
        <v>0</v>
      </c>
      <c r="P30" s="75">
        <f t="shared" si="29"/>
        <v>0</v>
      </c>
      <c r="Q30" s="75">
        <f>'04-25'!Q30+'05-25'!Q30+'06-25'!Q30+'07-25'!Q30+'08-25'!Q30+'09-25'!Q30+'10-25'!Q30+'11-25'!Q30+'12-25'!Q30+'01-26'!Q30+'02-26'!Q30+'03-26'!Q30</f>
        <v>0</v>
      </c>
      <c r="R30" s="75">
        <f>'04-25'!R30+'05-25'!R30+'06-25'!R30+'07-25'!R30+'08-25'!R30+'09-25'!R30+'10-25'!R30+'11-25'!R30+'12-25'!R30+'01-26'!R30+'02-26'!R30+'03-26'!R30</f>
        <v>0</v>
      </c>
      <c r="S30" s="75">
        <f t="shared" si="30"/>
        <v>0</v>
      </c>
      <c r="T30" s="75">
        <f>'04-25'!T30+'05-25'!T30+'06-25'!T30+'07-25'!T30+'08-25'!T30+'09-25'!T30+'10-25'!T30+'11-25'!T30+'12-25'!T30+'01-26'!T30+'02-26'!T30+'03-26'!T30</f>
        <v>0</v>
      </c>
      <c r="U30" s="75">
        <f>'04-25'!U30+'05-25'!U30+'06-25'!U30+'07-25'!U30+'08-25'!U30+'09-25'!U30+'10-25'!U30+'11-25'!U30+'12-25'!U30+'01-26'!U30+'02-26'!U30+'03-26'!U30</f>
        <v>0</v>
      </c>
      <c r="V30" s="75">
        <f t="shared" si="31"/>
        <v>0</v>
      </c>
      <c r="W30" s="75">
        <f t="shared" si="32"/>
        <v>0</v>
      </c>
      <c r="X30" s="75">
        <f t="shared" si="33"/>
        <v>182.47531198120004</v>
      </c>
      <c r="Y30" s="75">
        <f t="shared" si="34"/>
        <v>182.47531198120004</v>
      </c>
      <c r="Z30" s="76">
        <f t="shared" si="35"/>
        <v>0</v>
      </c>
      <c r="AA30" s="76">
        <f t="shared" si="36"/>
        <v>4.7827126155638124</v>
      </c>
      <c r="AC30" s="8"/>
    </row>
    <row r="31" spans="1:29" ht="15" customHeight="1" x14ac:dyDescent="0.25">
      <c r="A31" s="4">
        <v>27</v>
      </c>
      <c r="B31" s="72" t="s">
        <v>61</v>
      </c>
      <c r="C31" s="73">
        <v>1500</v>
      </c>
      <c r="D31" s="74">
        <v>0.36220000000000002</v>
      </c>
      <c r="E31" s="75">
        <f>'04-25'!E31+'05-25'!E31+'06-25'!E31+'07-25'!E31+'08-25'!E31+'09-25'!E31+'10-25'!E31+'11-25'!E31+'12-25'!E31+'01-26'!E31+'02-26'!E31+'03-26'!E31</f>
        <v>0</v>
      </c>
      <c r="F31" s="75">
        <f>'04-25'!F31+'05-25'!F31+'06-25'!F31+'07-25'!F31+'08-25'!F31+'09-25'!F31+'10-25'!F31+'11-25'!F31+'12-25'!F31+'01-26'!F31+'02-26'!F31+'03-26'!F31</f>
        <v>149.90593982069998</v>
      </c>
      <c r="G31" s="75">
        <f t="shared" si="26"/>
        <v>149.90593982069998</v>
      </c>
      <c r="H31" s="75">
        <f>'04-25'!H31+'05-25'!H31+'06-25'!H31+'07-25'!H31+'08-25'!H31+'09-25'!H31+'10-25'!H31+'11-25'!H31+'12-25'!H31+'01-26'!H31+'02-26'!H31+'03-26'!H31</f>
        <v>0</v>
      </c>
      <c r="I31" s="75">
        <f>'04-25'!I31+'05-25'!I31+'06-25'!I31+'07-25'!I31+'08-25'!I31+'09-25'!I31+'10-25'!I31+'11-25'!I31+'12-25'!I31+'01-26'!I31+'02-26'!I31+'03-26'!I31</f>
        <v>470.51503601542794</v>
      </c>
      <c r="J31" s="75">
        <f t="shared" si="27"/>
        <v>470.51503601542794</v>
      </c>
      <c r="K31" s="75">
        <f>'04-25'!K31+'05-25'!K31+'06-25'!K31+'07-25'!K31+'08-25'!K31+'09-25'!K31+'10-25'!K31+'11-25'!K31+'12-25'!K31+'01-26'!K31+'02-26'!K31+'03-26'!K31</f>
        <v>0</v>
      </c>
      <c r="L31" s="75">
        <f>'04-25'!L31+'05-25'!L31+'06-25'!L31+'07-25'!L31+'08-25'!L31+'09-25'!L31+'10-25'!L31+'11-25'!L31+'12-25'!L31+'01-26'!L31+'02-26'!L31+'03-26'!L31</f>
        <v>523.93395101258398</v>
      </c>
      <c r="M31" s="75">
        <f t="shared" si="28"/>
        <v>523.93395101258398</v>
      </c>
      <c r="N31" s="75">
        <f>'04-25'!N31+'05-25'!N31+'06-25'!N31+'07-25'!N31+'08-25'!N31+'09-25'!N31+'10-25'!N31+'11-25'!N31+'12-25'!N31+'01-26'!N31+'02-26'!N31+'03-26'!N31</f>
        <v>0</v>
      </c>
      <c r="O31" s="75">
        <f>'04-25'!O31+'05-25'!O31+'06-25'!O31+'07-25'!O31+'08-25'!O31+'09-25'!O31+'10-25'!O31+'11-25'!O31+'12-25'!O31+'01-26'!O31+'02-26'!O31+'03-26'!O31</f>
        <v>0</v>
      </c>
      <c r="P31" s="75">
        <f t="shared" si="29"/>
        <v>0</v>
      </c>
      <c r="Q31" s="75">
        <f>'04-25'!Q31+'05-25'!Q31+'06-25'!Q31+'07-25'!Q31+'08-25'!Q31+'09-25'!Q31+'10-25'!Q31+'11-25'!Q31+'12-25'!Q31+'01-26'!Q31+'02-26'!Q31+'03-26'!Q31</f>
        <v>0</v>
      </c>
      <c r="R31" s="75">
        <f>'04-25'!R31+'05-25'!R31+'06-25'!R31+'07-25'!R31+'08-25'!R31+'09-25'!R31+'10-25'!R31+'11-25'!R31+'12-25'!R31+'01-26'!R31+'02-26'!R31+'03-26'!R31</f>
        <v>0</v>
      </c>
      <c r="S31" s="75">
        <f t="shared" si="30"/>
        <v>0</v>
      </c>
      <c r="T31" s="75">
        <f>'04-25'!T31+'05-25'!T31+'06-25'!T31+'07-25'!T31+'08-25'!T31+'09-25'!T31+'10-25'!T31+'11-25'!T31+'12-25'!T31+'01-26'!T31+'02-26'!T31+'03-26'!T31</f>
        <v>0</v>
      </c>
      <c r="U31" s="75">
        <f>'04-25'!U31+'05-25'!U31+'06-25'!U31+'07-25'!U31+'08-25'!U31+'09-25'!U31+'10-25'!U31+'11-25'!U31+'12-25'!U31+'01-26'!U31+'02-26'!U31+'03-26'!U31</f>
        <v>8.5322445085749532</v>
      </c>
      <c r="V31" s="75">
        <f t="shared" si="31"/>
        <v>8.5322445085749532</v>
      </c>
      <c r="W31" s="75">
        <f t="shared" si="32"/>
        <v>0</v>
      </c>
      <c r="X31" s="75">
        <f t="shared" si="33"/>
        <v>1002.9812315365868</v>
      </c>
      <c r="Y31" s="75">
        <f t="shared" si="34"/>
        <v>1002.9812315365868</v>
      </c>
      <c r="Z31" s="76">
        <f t="shared" si="35"/>
        <v>0</v>
      </c>
      <c r="AA31" s="76">
        <f t="shared" si="36"/>
        <v>6.6907370897793381</v>
      </c>
      <c r="AC31" s="8"/>
    </row>
    <row r="32" spans="1:29" ht="15" customHeight="1" x14ac:dyDescent="0.25">
      <c r="A32" s="4">
        <f t="shared" si="12"/>
        <v>28</v>
      </c>
      <c r="B32" s="72" t="s">
        <v>62</v>
      </c>
      <c r="C32" s="73">
        <v>630</v>
      </c>
      <c r="D32" s="74">
        <v>0.36220000000000002</v>
      </c>
      <c r="E32" s="75">
        <f>'04-25'!E32+'05-25'!E32+'06-25'!E32+'07-25'!E32+'08-25'!E32+'09-25'!E32+'10-25'!E32+'11-25'!E32+'12-25'!E32+'01-26'!E32+'02-26'!E32+'03-26'!E32</f>
        <v>121.42</v>
      </c>
      <c r="F32" s="75">
        <f>'04-25'!F32+'05-25'!F32+'06-25'!F32+'07-25'!F32+'08-25'!F32+'09-25'!F32+'10-25'!F32+'11-25'!F32+'12-25'!F32+'01-26'!F32+'02-26'!F32+'03-26'!F32</f>
        <v>55.182671915899995</v>
      </c>
      <c r="G32" s="75">
        <f t="shared" si="26"/>
        <v>-66.2373280841</v>
      </c>
      <c r="H32" s="75">
        <f>'04-25'!H32+'05-25'!H32+'06-25'!H32+'07-25'!H32+'08-25'!H32+'09-25'!H32+'10-25'!H32+'11-25'!H32+'12-25'!H32+'01-26'!H32+'02-26'!H32+'03-26'!H32</f>
        <v>102.50000000000001</v>
      </c>
      <c r="I32" s="75">
        <f>'04-25'!I32+'05-25'!I32+'06-25'!I32+'07-25'!I32+'08-25'!I32+'09-25'!I32+'10-25'!I32+'11-25'!I32+'12-25'!I32+'01-26'!I32+'02-26'!I32+'03-26'!I32</f>
        <v>69.315377969091273</v>
      </c>
      <c r="J32" s="75">
        <f t="shared" si="27"/>
        <v>-33.184622030908741</v>
      </c>
      <c r="K32" s="75">
        <f>'04-25'!K32+'05-25'!K32+'06-25'!K32+'07-25'!K32+'08-25'!K32+'09-25'!K32+'10-25'!K32+'11-25'!K32+'12-25'!K32+'01-26'!K32+'02-26'!K32+'03-26'!K32</f>
        <v>393.40080000000006</v>
      </c>
      <c r="L32" s="75">
        <f>'04-25'!L32+'05-25'!L32+'06-25'!L32+'07-25'!L32+'08-25'!L32+'09-25'!L32+'10-25'!L32+'11-25'!L32+'12-25'!L32+'01-26'!L32+'02-26'!L32+'03-26'!L32</f>
        <v>183.38114173769995</v>
      </c>
      <c r="M32" s="75">
        <f t="shared" si="28"/>
        <v>-210.01965826230011</v>
      </c>
      <c r="N32" s="75">
        <f>'04-25'!N32+'05-25'!N32+'06-25'!N32+'07-25'!N32+'08-25'!N32+'09-25'!N32+'10-25'!N32+'11-25'!N32+'12-25'!N32+'01-26'!N32+'02-26'!N32+'03-26'!N32</f>
        <v>0</v>
      </c>
      <c r="O32" s="75">
        <f>'04-25'!O32+'05-25'!O32+'06-25'!O32+'07-25'!O32+'08-25'!O32+'09-25'!O32+'10-25'!O32+'11-25'!O32+'12-25'!O32+'01-26'!O32+'02-26'!O32+'03-26'!O32</f>
        <v>0</v>
      </c>
      <c r="P32" s="75">
        <f t="shared" si="29"/>
        <v>0</v>
      </c>
      <c r="Q32" s="75">
        <f>'04-25'!Q32+'05-25'!Q32+'06-25'!Q32+'07-25'!Q32+'08-25'!Q32+'09-25'!Q32+'10-25'!Q32+'11-25'!Q32+'12-25'!Q32+'01-26'!Q32+'02-26'!Q32+'03-26'!Q32</f>
        <v>0</v>
      </c>
      <c r="R32" s="75">
        <f>'04-25'!R32+'05-25'!R32+'06-25'!R32+'07-25'!R32+'08-25'!R32+'09-25'!R32+'10-25'!R32+'11-25'!R32+'12-25'!R32+'01-26'!R32+'02-26'!R32+'03-26'!R32</f>
        <v>0</v>
      </c>
      <c r="S32" s="75">
        <f t="shared" si="30"/>
        <v>0</v>
      </c>
      <c r="T32" s="75">
        <f>'04-25'!T32+'05-25'!T32+'06-25'!T32+'07-25'!T32+'08-25'!T32+'09-25'!T32+'10-25'!T32+'11-25'!T32+'12-25'!T32+'01-26'!T32+'02-26'!T32+'03-26'!T32</f>
        <v>0</v>
      </c>
      <c r="U32" s="75">
        <f>'04-25'!U32+'05-25'!U32+'06-25'!U32+'07-25'!U32+'08-25'!U32+'09-25'!U32+'10-25'!U32+'11-25'!U32+'12-25'!U32+'01-26'!U32+'02-26'!U32+'03-26'!U32</f>
        <v>7.5509180089999992</v>
      </c>
      <c r="V32" s="75">
        <f t="shared" si="31"/>
        <v>7.5509180089999992</v>
      </c>
      <c r="W32" s="75">
        <f t="shared" si="32"/>
        <v>495.90080000000006</v>
      </c>
      <c r="X32" s="75">
        <f t="shared" si="33"/>
        <v>260.24743771579119</v>
      </c>
      <c r="Y32" s="75">
        <f t="shared" si="34"/>
        <v>-235.65336228420887</v>
      </c>
      <c r="Z32" s="76">
        <f t="shared" si="35"/>
        <v>4.0841772360401913</v>
      </c>
      <c r="AA32" s="76">
        <f t="shared" si="36"/>
        <v>4.7161079498364247</v>
      </c>
      <c r="AC32" s="8"/>
    </row>
    <row r="33" spans="1:29" ht="15" customHeight="1" x14ac:dyDescent="0.25">
      <c r="A33" s="4">
        <f t="shared" si="12"/>
        <v>29</v>
      </c>
      <c r="B33" s="72" t="s">
        <v>63</v>
      </c>
      <c r="C33" s="73">
        <v>840</v>
      </c>
      <c r="D33" s="74">
        <v>0.36220000000000002</v>
      </c>
      <c r="E33" s="75">
        <f>'04-25'!E33+'05-25'!E33+'06-25'!E33+'07-25'!E33+'08-25'!E33+'09-25'!E33+'10-25'!E33+'11-25'!E33+'12-25'!E33+'01-26'!E33+'02-26'!E33+'03-26'!E33</f>
        <v>223.07999999999998</v>
      </c>
      <c r="F33" s="75">
        <f>'04-25'!F33+'05-25'!F33+'06-25'!F33+'07-25'!F33+'08-25'!F33+'09-25'!F33+'10-25'!F33+'11-25'!F33+'12-25'!F33+'01-26'!F33+'02-26'!F33+'03-26'!F33</f>
        <v>90.689298416</v>
      </c>
      <c r="G33" s="75">
        <f t="shared" si="26"/>
        <v>-132.390701584</v>
      </c>
      <c r="H33" s="75">
        <f>'04-25'!H33+'05-25'!H33+'06-25'!H33+'07-25'!H33+'08-25'!H33+'09-25'!H33+'10-25'!H33+'11-25'!H33+'12-25'!H33+'01-26'!H33+'02-26'!H33+'03-26'!H33</f>
        <v>194.69999999999996</v>
      </c>
      <c r="I33" s="75">
        <f>'04-25'!I33+'05-25'!I33+'06-25'!I33+'07-25'!I33+'08-25'!I33+'09-25'!I33+'10-25'!I33+'11-25'!I33+'12-25'!I33+'01-26'!I33+'02-26'!I33+'03-26'!I33</f>
        <v>120.11179817256239</v>
      </c>
      <c r="J33" s="75">
        <f t="shared" si="27"/>
        <v>-74.588201827437572</v>
      </c>
      <c r="K33" s="75">
        <f>'04-25'!K33+'05-25'!K33+'06-25'!K33+'07-25'!K33+'08-25'!K33+'09-25'!K33+'10-25'!K33+'11-25'!K33+'12-25'!K33+'01-26'!K33+'02-26'!K33+'03-26'!K33</f>
        <v>722.77919999999995</v>
      </c>
      <c r="L33" s="75">
        <f>'04-25'!L33+'05-25'!L33+'06-25'!L33+'07-25'!L33+'08-25'!L33+'09-25'!L33+'10-25'!L33+'11-25'!L33+'12-25'!L33+'01-26'!L33+'02-26'!L33+'03-26'!L33</f>
        <v>331.63078020539996</v>
      </c>
      <c r="M33" s="75">
        <f t="shared" si="28"/>
        <v>-391.14841979459999</v>
      </c>
      <c r="N33" s="75">
        <f>'04-25'!N33+'05-25'!N33+'06-25'!N33+'07-25'!N33+'08-25'!N33+'09-25'!N33+'10-25'!N33+'11-25'!N33+'12-25'!N33+'01-26'!N33+'02-26'!N33+'03-26'!N33</f>
        <v>0</v>
      </c>
      <c r="O33" s="75">
        <f>'04-25'!O33+'05-25'!O33+'06-25'!O33+'07-25'!O33+'08-25'!O33+'09-25'!O33+'10-25'!O33+'11-25'!O33+'12-25'!O33+'01-26'!O33+'02-26'!O33+'03-26'!O33</f>
        <v>0</v>
      </c>
      <c r="P33" s="75">
        <f t="shared" si="29"/>
        <v>0</v>
      </c>
      <c r="Q33" s="75">
        <f>'04-25'!Q33+'05-25'!Q33+'06-25'!Q33+'07-25'!Q33+'08-25'!Q33+'09-25'!Q33+'10-25'!Q33+'11-25'!Q33+'12-25'!Q33+'01-26'!Q33+'02-26'!Q33+'03-26'!Q33</f>
        <v>0</v>
      </c>
      <c r="R33" s="75">
        <f>'04-25'!R33+'05-25'!R33+'06-25'!R33+'07-25'!R33+'08-25'!R33+'09-25'!R33+'10-25'!R33+'11-25'!R33+'12-25'!R33+'01-26'!R33+'02-26'!R33+'03-26'!R33</f>
        <v>0</v>
      </c>
      <c r="S33" s="75">
        <f t="shared" si="30"/>
        <v>0</v>
      </c>
      <c r="T33" s="75">
        <f>'04-25'!T33+'05-25'!T33+'06-25'!T33+'07-25'!T33+'08-25'!T33+'09-25'!T33+'10-25'!T33+'11-25'!T33+'12-25'!T33+'01-26'!T33+'02-26'!T33+'03-26'!T33</f>
        <v>0</v>
      </c>
      <c r="U33" s="75">
        <f>'04-25'!U33+'05-25'!U33+'06-25'!U33+'07-25'!U33+'08-25'!U33+'09-25'!U33+'10-25'!U33+'11-25'!U33+'12-25'!U33+'01-26'!U33+'02-26'!U33+'03-26'!U33</f>
        <v>0</v>
      </c>
      <c r="V33" s="75">
        <f t="shared" si="31"/>
        <v>0</v>
      </c>
      <c r="W33" s="75">
        <f t="shared" si="32"/>
        <v>917.47919999999988</v>
      </c>
      <c r="X33" s="75">
        <f t="shared" si="33"/>
        <v>451.74257837796233</v>
      </c>
      <c r="Y33" s="75">
        <f t="shared" si="34"/>
        <v>-465.73662162203755</v>
      </c>
      <c r="Z33" s="76">
        <f t="shared" si="35"/>
        <v>4.1127810650887575</v>
      </c>
      <c r="AA33" s="76">
        <f t="shared" si="36"/>
        <v>4.9812115240519157</v>
      </c>
      <c r="AC33" s="8"/>
    </row>
    <row r="34" spans="1:29" ht="15" customHeight="1" x14ac:dyDescent="0.25">
      <c r="A34" s="4">
        <f t="shared" si="12"/>
        <v>30</v>
      </c>
      <c r="B34" s="72" t="s">
        <v>64</v>
      </c>
      <c r="C34" s="73">
        <v>440</v>
      </c>
      <c r="D34" s="74">
        <v>0.36220000000000002</v>
      </c>
      <c r="E34" s="75">
        <f>'04-25'!E34+'05-25'!E34+'06-25'!E34+'07-25'!E34+'08-25'!E34+'09-25'!E34+'10-25'!E34+'11-25'!E34+'12-25'!E34+'01-26'!E34+'02-26'!E34+'03-26'!E34</f>
        <v>27.929999999999996</v>
      </c>
      <c r="F34" s="75">
        <f>'04-25'!F34+'05-25'!F34+'06-25'!F34+'07-25'!F34+'08-25'!F34+'09-25'!F34+'10-25'!F34+'11-25'!F34+'12-25'!F34+'01-26'!F34+'02-26'!F34+'03-26'!F34</f>
        <v>16.3829500975</v>
      </c>
      <c r="G34" s="75">
        <f t="shared" si="26"/>
        <v>-11.547049902499996</v>
      </c>
      <c r="H34" s="75">
        <f>'04-25'!H34+'05-25'!H34+'06-25'!H34+'07-25'!H34+'08-25'!H34+'09-25'!H34+'10-25'!H34+'11-25'!H34+'12-25'!H34+'01-26'!H34+'02-26'!H34+'03-26'!H34</f>
        <v>0</v>
      </c>
      <c r="I34" s="75">
        <f>'04-25'!I34+'05-25'!I34+'06-25'!I34+'07-25'!I34+'08-25'!I34+'09-25'!I34+'10-25'!I34+'11-25'!I34+'12-25'!I34+'01-26'!I34+'02-26'!I34+'03-26'!I34</f>
        <v>0</v>
      </c>
      <c r="J34" s="75">
        <f t="shared" si="27"/>
        <v>0</v>
      </c>
      <c r="K34" s="75">
        <f>'04-25'!K34+'05-25'!K34+'06-25'!K34+'07-25'!K34+'08-25'!K34+'09-25'!K34+'10-25'!K34+'11-25'!K34+'12-25'!K34+'01-26'!K34+'02-26'!K34+'03-26'!K34</f>
        <v>71.500799999999998</v>
      </c>
      <c r="L34" s="75">
        <f>'04-25'!L34+'05-25'!L34+'06-25'!L34+'07-25'!L34+'08-25'!L34+'09-25'!L34+'10-25'!L34+'11-25'!L34+'12-25'!L34+'01-26'!L34+'02-26'!L34+'03-26'!L34</f>
        <v>44.008342346700005</v>
      </c>
      <c r="M34" s="75">
        <f t="shared" si="28"/>
        <v>-27.492457653299994</v>
      </c>
      <c r="N34" s="75">
        <f>'04-25'!N34+'05-25'!N34+'06-25'!N34+'07-25'!N34+'08-25'!N34+'09-25'!N34+'10-25'!N34+'11-25'!N34+'12-25'!N34+'01-26'!N34+'02-26'!N34+'03-26'!N34</f>
        <v>0</v>
      </c>
      <c r="O34" s="75">
        <f>'04-25'!O34+'05-25'!O34+'06-25'!O34+'07-25'!O34+'08-25'!O34+'09-25'!O34+'10-25'!O34+'11-25'!O34+'12-25'!O34+'01-26'!O34+'02-26'!O34+'03-26'!O34</f>
        <v>0</v>
      </c>
      <c r="P34" s="75">
        <f t="shared" si="29"/>
        <v>0</v>
      </c>
      <c r="Q34" s="75">
        <f>'04-25'!Q34+'05-25'!Q34+'06-25'!Q34+'07-25'!Q34+'08-25'!Q34+'09-25'!Q34+'10-25'!Q34+'11-25'!Q34+'12-25'!Q34+'01-26'!Q34+'02-26'!Q34+'03-26'!Q34</f>
        <v>0</v>
      </c>
      <c r="R34" s="75">
        <f>'04-25'!R34+'05-25'!R34+'06-25'!R34+'07-25'!R34+'08-25'!R34+'09-25'!R34+'10-25'!R34+'11-25'!R34+'12-25'!R34+'01-26'!R34+'02-26'!R34+'03-26'!R34</f>
        <v>0</v>
      </c>
      <c r="S34" s="75">
        <f t="shared" si="30"/>
        <v>0</v>
      </c>
      <c r="T34" s="75">
        <f>'04-25'!T34+'05-25'!T34+'06-25'!T34+'07-25'!T34+'08-25'!T34+'09-25'!T34+'10-25'!T34+'11-25'!T34+'12-25'!T34+'01-26'!T34+'02-26'!T34+'03-26'!T34</f>
        <v>0</v>
      </c>
      <c r="U34" s="75">
        <f>'04-25'!U34+'05-25'!U34+'06-25'!U34+'07-25'!U34+'08-25'!U34+'09-25'!U34+'10-25'!U34+'11-25'!U34+'12-25'!U34+'01-26'!U34+'02-26'!U34+'03-26'!U34</f>
        <v>0.36000560600000003</v>
      </c>
      <c r="V34" s="75">
        <f t="shared" si="31"/>
        <v>0.36000560600000003</v>
      </c>
      <c r="W34" s="75">
        <f t="shared" si="32"/>
        <v>71.500799999999998</v>
      </c>
      <c r="X34" s="75">
        <f t="shared" si="33"/>
        <v>44.368347952700006</v>
      </c>
      <c r="Y34" s="75">
        <f t="shared" si="34"/>
        <v>-27.132452047299992</v>
      </c>
      <c r="Z34" s="76">
        <f t="shared" si="35"/>
        <v>2.5600000000000005</v>
      </c>
      <c r="AA34" s="76">
        <f t="shared" si="36"/>
        <v>2.708202594078005</v>
      </c>
      <c r="AC34" s="8"/>
    </row>
    <row r="35" spans="1:29" ht="15" customHeight="1" x14ac:dyDescent="0.25">
      <c r="A35" s="4">
        <f t="shared" si="12"/>
        <v>31</v>
      </c>
      <c r="B35" s="72" t="s">
        <v>65</v>
      </c>
      <c r="C35" s="73">
        <v>880</v>
      </c>
      <c r="D35" s="74">
        <v>0.36220000000000002</v>
      </c>
      <c r="E35" s="75">
        <f>'04-25'!E35+'05-25'!E35+'06-25'!E35+'07-25'!E35+'08-25'!E35+'09-25'!E35+'10-25'!E35+'11-25'!E35+'12-25'!E35+'01-26'!E35+'02-26'!E35+'03-26'!E35</f>
        <v>214.79</v>
      </c>
      <c r="F35" s="75">
        <f>'04-25'!F35+'05-25'!F35+'06-25'!F35+'07-25'!F35+'08-25'!F35+'09-25'!F35+'10-25'!F35+'11-25'!F35+'12-25'!F35+'01-26'!F35+'02-26'!F35+'03-26'!F35</f>
        <v>269.1299613699</v>
      </c>
      <c r="G35" s="75">
        <f t="shared" si="26"/>
        <v>54.33996136990001</v>
      </c>
      <c r="H35" s="75">
        <f>'04-25'!H35+'05-25'!H35+'06-25'!H35+'07-25'!H35+'08-25'!H35+'09-25'!H35+'10-25'!H35+'11-25'!H35+'12-25'!H35+'01-26'!H35+'02-26'!H35+'03-26'!H35</f>
        <v>0</v>
      </c>
      <c r="I35" s="75">
        <f>'04-25'!I35+'05-25'!I35+'06-25'!I35+'07-25'!I35+'08-25'!I35+'09-25'!I35+'10-25'!I35+'11-25'!I35+'12-25'!I35+'01-26'!I35+'02-26'!I35+'03-26'!I35</f>
        <v>0</v>
      </c>
      <c r="J35" s="75">
        <f t="shared" si="27"/>
        <v>0</v>
      </c>
      <c r="K35" s="75">
        <f>'04-25'!K35+'05-25'!K35+'06-25'!K35+'07-25'!K35+'08-25'!K35+'09-25'!K35+'10-25'!K35+'11-25'!K35+'12-25'!K35+'01-26'!K35+'02-26'!K35+'03-26'!K35</f>
        <v>758.20870000000002</v>
      </c>
      <c r="L35" s="75">
        <f>'04-25'!L35+'05-25'!L35+'06-25'!L35+'07-25'!L35+'08-25'!L35+'09-25'!L35+'10-25'!L35+'11-25'!L35+'12-25'!L35+'01-26'!L35+'02-26'!L35+'03-26'!L35</f>
        <v>930.2159930782999</v>
      </c>
      <c r="M35" s="75">
        <f t="shared" si="28"/>
        <v>172.00729307829988</v>
      </c>
      <c r="N35" s="75">
        <f>'04-25'!N35+'05-25'!N35+'06-25'!N35+'07-25'!N35+'08-25'!N35+'09-25'!N35+'10-25'!N35+'11-25'!N35+'12-25'!N35+'01-26'!N35+'02-26'!N35+'03-26'!N35</f>
        <v>0</v>
      </c>
      <c r="O35" s="75">
        <f>'04-25'!O35+'05-25'!O35+'06-25'!O35+'07-25'!O35+'08-25'!O35+'09-25'!O35+'10-25'!O35+'11-25'!O35+'12-25'!O35+'01-26'!O35+'02-26'!O35+'03-26'!O35</f>
        <v>0</v>
      </c>
      <c r="P35" s="75">
        <f t="shared" si="29"/>
        <v>0</v>
      </c>
      <c r="Q35" s="75">
        <f>'04-25'!Q35+'05-25'!Q35+'06-25'!Q35+'07-25'!Q35+'08-25'!Q35+'09-25'!Q35+'10-25'!Q35+'11-25'!Q35+'12-25'!Q35+'01-26'!Q35+'02-26'!Q35+'03-26'!Q35</f>
        <v>0</v>
      </c>
      <c r="R35" s="75">
        <f>'04-25'!R35+'05-25'!R35+'06-25'!R35+'07-25'!R35+'08-25'!R35+'09-25'!R35+'10-25'!R35+'11-25'!R35+'12-25'!R35+'01-26'!R35+'02-26'!R35+'03-26'!R35</f>
        <v>0</v>
      </c>
      <c r="S35" s="75">
        <f t="shared" si="30"/>
        <v>0</v>
      </c>
      <c r="T35" s="75">
        <f>'04-25'!T35+'05-25'!T35+'06-25'!T35+'07-25'!T35+'08-25'!T35+'09-25'!T35+'10-25'!T35+'11-25'!T35+'12-25'!T35+'01-26'!T35+'02-26'!T35+'03-26'!T35</f>
        <v>0</v>
      </c>
      <c r="U35" s="75">
        <f>'04-25'!U35+'05-25'!U35+'06-25'!U35+'07-25'!U35+'08-25'!U35+'09-25'!U35+'10-25'!U35+'11-25'!U35+'12-25'!U35+'01-26'!U35+'02-26'!U35+'03-26'!U35</f>
        <v>0</v>
      </c>
      <c r="V35" s="75">
        <f t="shared" si="31"/>
        <v>0</v>
      </c>
      <c r="W35" s="75">
        <f t="shared" si="32"/>
        <v>758.20870000000002</v>
      </c>
      <c r="X35" s="75">
        <f t="shared" si="33"/>
        <v>930.2159930782999</v>
      </c>
      <c r="Y35" s="75">
        <f t="shared" si="34"/>
        <v>172.00729307829988</v>
      </c>
      <c r="Z35" s="76">
        <f t="shared" si="35"/>
        <v>3.5300000000000002</v>
      </c>
      <c r="AA35" s="76">
        <f t="shared" si="36"/>
        <v>3.4563821446835647</v>
      </c>
      <c r="AC35" s="8"/>
    </row>
    <row r="36" spans="1:29" ht="15" customHeight="1" x14ac:dyDescent="0.25">
      <c r="A36" s="4">
        <f t="shared" si="12"/>
        <v>32</v>
      </c>
      <c r="B36" s="72" t="s">
        <v>66</v>
      </c>
      <c r="C36" s="73">
        <v>1000</v>
      </c>
      <c r="D36" s="74">
        <v>0.36220000000000002</v>
      </c>
      <c r="E36" s="75">
        <f>'04-25'!E36+'05-25'!E36+'06-25'!E36+'07-25'!E36+'08-25'!E36+'09-25'!E36+'10-25'!E36+'11-25'!E36+'12-25'!E36+'01-26'!E36+'02-26'!E36+'03-26'!E36</f>
        <v>0</v>
      </c>
      <c r="F36" s="75">
        <f>'04-25'!F36+'05-25'!F36+'06-25'!F36+'07-25'!F36+'08-25'!F36+'09-25'!F36+'10-25'!F36+'11-25'!F36+'12-25'!F36+'01-26'!F36+'02-26'!F36+'03-26'!F36</f>
        <v>163.5057800916</v>
      </c>
      <c r="G36" s="75">
        <f t="shared" si="26"/>
        <v>163.5057800916</v>
      </c>
      <c r="H36" s="75">
        <f>'04-25'!H36+'05-25'!H36+'06-25'!H36+'07-25'!H36+'08-25'!H36+'09-25'!H36+'10-25'!H36+'11-25'!H36+'12-25'!H36+'01-26'!H36+'02-26'!H36+'03-26'!H36</f>
        <v>0</v>
      </c>
      <c r="I36" s="75">
        <f>'04-25'!I36+'05-25'!I36+'06-25'!I36+'07-25'!I36+'08-25'!I36+'09-25'!I36+'10-25'!I36+'11-25'!I36+'12-25'!I36+'01-26'!I36+'02-26'!I36+'03-26'!I36</f>
        <v>698.39414298594397</v>
      </c>
      <c r="J36" s="75">
        <f t="shared" si="27"/>
        <v>698.39414298594397</v>
      </c>
      <c r="K36" s="75">
        <f>'04-25'!K36+'05-25'!K36+'06-25'!K36+'07-25'!K36+'08-25'!K36+'09-25'!K36+'10-25'!K36+'11-25'!K36+'12-25'!K36+'01-26'!K36+'02-26'!K36+'03-26'!K36</f>
        <v>0</v>
      </c>
      <c r="L36" s="75">
        <f>'04-25'!L36+'05-25'!L36+'06-25'!L36+'07-25'!L36+'08-25'!L36+'09-25'!L36+'10-25'!L36+'11-25'!L36+'12-25'!L36+'01-26'!L36+'02-26'!L36+'03-26'!L36</f>
        <v>616.4929702646001</v>
      </c>
      <c r="M36" s="75">
        <f t="shared" si="28"/>
        <v>616.4929702646001</v>
      </c>
      <c r="N36" s="75">
        <f>'04-25'!N36+'05-25'!N36+'06-25'!N36+'07-25'!N36+'08-25'!N36+'09-25'!N36+'10-25'!N36+'11-25'!N36+'12-25'!N36+'01-26'!N36+'02-26'!N36+'03-26'!N36</f>
        <v>0</v>
      </c>
      <c r="O36" s="75">
        <f>'04-25'!O36+'05-25'!O36+'06-25'!O36+'07-25'!O36+'08-25'!O36+'09-25'!O36+'10-25'!O36+'11-25'!O36+'12-25'!O36+'01-26'!O36+'02-26'!O36+'03-26'!O36</f>
        <v>0</v>
      </c>
      <c r="P36" s="75">
        <f t="shared" si="29"/>
        <v>0</v>
      </c>
      <c r="Q36" s="75">
        <f>'04-25'!Q36+'05-25'!Q36+'06-25'!Q36+'07-25'!Q36+'08-25'!Q36+'09-25'!Q36+'10-25'!Q36+'11-25'!Q36+'12-25'!Q36+'01-26'!Q36+'02-26'!Q36+'03-26'!Q36</f>
        <v>0</v>
      </c>
      <c r="R36" s="75">
        <f>'04-25'!R36+'05-25'!R36+'06-25'!R36+'07-25'!R36+'08-25'!R36+'09-25'!R36+'10-25'!R36+'11-25'!R36+'12-25'!R36+'01-26'!R36+'02-26'!R36+'03-26'!R36</f>
        <v>0</v>
      </c>
      <c r="S36" s="75">
        <f t="shared" si="30"/>
        <v>0</v>
      </c>
      <c r="T36" s="75">
        <f>'04-25'!T36+'05-25'!T36+'06-25'!T36+'07-25'!T36+'08-25'!T36+'09-25'!T36+'10-25'!T36+'11-25'!T36+'12-25'!T36+'01-26'!T36+'02-26'!T36+'03-26'!T36</f>
        <v>0</v>
      </c>
      <c r="U36" s="75">
        <f>'04-25'!U36+'05-25'!U36+'06-25'!U36+'07-25'!U36+'08-25'!U36+'09-25'!U36+'10-25'!U36+'11-25'!U36+'12-25'!U36+'01-26'!U36+'02-26'!U36+'03-26'!U36</f>
        <v>1.7639072482000007</v>
      </c>
      <c r="V36" s="75">
        <f t="shared" si="31"/>
        <v>1.7639072482000007</v>
      </c>
      <c r="W36" s="75">
        <f t="shared" si="32"/>
        <v>0</v>
      </c>
      <c r="X36" s="75">
        <f t="shared" si="33"/>
        <v>1316.6510204987439</v>
      </c>
      <c r="Y36" s="75">
        <f t="shared" si="34"/>
        <v>1316.6510204987439</v>
      </c>
      <c r="Z36" s="76">
        <f t="shared" si="35"/>
        <v>0</v>
      </c>
      <c r="AA36" s="76">
        <f t="shared" si="36"/>
        <v>8.052626761947641</v>
      </c>
      <c r="AC36" s="8"/>
    </row>
    <row r="37" spans="1:29" ht="15" customHeight="1" x14ac:dyDescent="0.25">
      <c r="A37" s="4">
        <f t="shared" si="12"/>
        <v>33</v>
      </c>
      <c r="B37" s="72" t="s">
        <v>67</v>
      </c>
      <c r="C37" s="73">
        <v>1000</v>
      </c>
      <c r="D37" s="74">
        <v>0.36220000000000002</v>
      </c>
      <c r="E37" s="75">
        <f>'04-25'!E37+'05-25'!E37+'06-25'!E37+'07-25'!E37+'08-25'!E37+'09-25'!E37+'10-25'!E37+'11-25'!E37+'12-25'!E37+'01-26'!E37+'02-26'!E37+'03-26'!E37</f>
        <v>0</v>
      </c>
      <c r="F37" s="75">
        <f>'04-25'!F37+'05-25'!F37+'06-25'!F37+'07-25'!F37+'08-25'!F37+'09-25'!F37+'10-25'!F37+'11-25'!F37+'12-25'!F37+'01-26'!F37+'02-26'!F37+'03-26'!F37</f>
        <v>100.1202355397</v>
      </c>
      <c r="G37" s="75">
        <f t="shared" si="26"/>
        <v>100.1202355397</v>
      </c>
      <c r="H37" s="75">
        <f>'04-25'!H37+'05-25'!H37+'06-25'!H37+'07-25'!H37+'08-25'!H37+'09-25'!H37+'10-25'!H37+'11-25'!H37+'12-25'!H37+'01-26'!H37+'02-26'!H37+'03-26'!H37</f>
        <v>0</v>
      </c>
      <c r="I37" s="75">
        <f>'04-25'!I37+'05-25'!I37+'06-25'!I37+'07-25'!I37+'08-25'!I37+'09-25'!I37+'10-25'!I37+'11-25'!I37+'12-25'!I37+'01-26'!I37+'02-26'!I37+'03-26'!I37</f>
        <v>232.75132430545551</v>
      </c>
      <c r="J37" s="75">
        <f t="shared" si="27"/>
        <v>232.75132430545551</v>
      </c>
      <c r="K37" s="75">
        <f>'04-25'!K37+'05-25'!K37+'06-25'!K37+'07-25'!K37+'08-25'!K37+'09-25'!K37+'10-25'!K37+'11-25'!K37+'12-25'!K37+'01-26'!K37+'02-26'!K37+'03-26'!K37</f>
        <v>0</v>
      </c>
      <c r="L37" s="75">
        <f>'04-25'!L37+'05-25'!L37+'06-25'!L37+'07-25'!L37+'08-25'!L37+'09-25'!L37+'10-25'!L37+'11-25'!L37+'12-25'!L37+'01-26'!L37+'02-26'!L37+'03-26'!L37</f>
        <v>311.58999135739998</v>
      </c>
      <c r="M37" s="75">
        <f t="shared" si="28"/>
        <v>311.58999135739998</v>
      </c>
      <c r="N37" s="75">
        <f>'04-25'!N37+'05-25'!N37+'06-25'!N37+'07-25'!N37+'08-25'!N37+'09-25'!N37+'10-25'!N37+'11-25'!N37+'12-25'!N37+'01-26'!N37+'02-26'!N37+'03-26'!N37</f>
        <v>0</v>
      </c>
      <c r="O37" s="75">
        <f>'04-25'!O37+'05-25'!O37+'06-25'!O37+'07-25'!O37+'08-25'!O37+'09-25'!O37+'10-25'!O37+'11-25'!O37+'12-25'!O37+'01-26'!O37+'02-26'!O37+'03-26'!O37</f>
        <v>0</v>
      </c>
      <c r="P37" s="75">
        <f t="shared" si="29"/>
        <v>0</v>
      </c>
      <c r="Q37" s="75">
        <f>'04-25'!Q37+'05-25'!Q37+'06-25'!Q37+'07-25'!Q37+'08-25'!Q37+'09-25'!Q37+'10-25'!Q37+'11-25'!Q37+'12-25'!Q37+'01-26'!Q37+'02-26'!Q37+'03-26'!Q37</f>
        <v>0</v>
      </c>
      <c r="R37" s="75">
        <f>'04-25'!R37+'05-25'!R37+'06-25'!R37+'07-25'!R37+'08-25'!R37+'09-25'!R37+'10-25'!R37+'11-25'!R37+'12-25'!R37+'01-26'!R37+'02-26'!R37+'03-26'!R37</f>
        <v>0</v>
      </c>
      <c r="S37" s="75">
        <f t="shared" si="30"/>
        <v>0</v>
      </c>
      <c r="T37" s="75">
        <f>'04-25'!T37+'05-25'!T37+'06-25'!T37+'07-25'!T37+'08-25'!T37+'09-25'!T37+'10-25'!T37+'11-25'!T37+'12-25'!T37+'01-26'!T37+'02-26'!T37+'03-26'!T37</f>
        <v>0</v>
      </c>
      <c r="U37" s="75">
        <f>'04-25'!U37+'05-25'!U37+'06-25'!U37+'07-25'!U37+'08-25'!U37+'09-25'!U37+'10-25'!U37+'11-25'!U37+'12-25'!U37+'01-26'!U37+'02-26'!U37+'03-26'!U37</f>
        <v>-0.14822226720000001</v>
      </c>
      <c r="V37" s="75">
        <f t="shared" si="31"/>
        <v>-0.14822226720000001</v>
      </c>
      <c r="W37" s="75">
        <f t="shared" si="32"/>
        <v>0</v>
      </c>
      <c r="X37" s="75">
        <f t="shared" si="33"/>
        <v>544.19309339565552</v>
      </c>
      <c r="Y37" s="75">
        <f t="shared" si="34"/>
        <v>544.19309339565552</v>
      </c>
      <c r="Z37" s="76">
        <f t="shared" si="35"/>
        <v>0</v>
      </c>
      <c r="AA37" s="76">
        <f t="shared" si="36"/>
        <v>5.435395656653947</v>
      </c>
      <c r="AC37" s="8"/>
    </row>
    <row r="38" spans="1:29" ht="15" customHeight="1" x14ac:dyDescent="0.25">
      <c r="A38" s="4">
        <f t="shared" si="12"/>
        <v>34</v>
      </c>
      <c r="B38" s="72" t="s">
        <v>68</v>
      </c>
      <c r="C38" s="83">
        <v>1000</v>
      </c>
      <c r="D38" s="74">
        <v>0.36220000000000002</v>
      </c>
      <c r="E38" s="75">
        <f>'04-25'!E38+'05-25'!E38+'06-25'!E38+'07-25'!E38+'08-25'!E38+'09-25'!E38+'10-25'!E38+'11-25'!E38+'12-25'!E38+'01-26'!E38+'02-26'!E38+'03-26'!E38</f>
        <v>0</v>
      </c>
      <c r="F38" s="75">
        <f>'04-25'!F38+'05-25'!F38+'06-25'!F38+'07-25'!F38+'08-25'!F38+'09-25'!F38+'10-25'!F38+'11-25'!F38+'12-25'!F38+'01-26'!F38+'02-26'!F38+'03-26'!F38</f>
        <v>1.8473735529000002</v>
      </c>
      <c r="G38" s="75">
        <f t="shared" si="26"/>
        <v>1.8473735529000002</v>
      </c>
      <c r="H38" s="75">
        <f>'04-25'!H38+'05-25'!H38+'06-25'!H38+'07-25'!H38+'08-25'!H38+'09-25'!H38+'10-25'!H38+'11-25'!H38+'12-25'!H38+'01-26'!H38+'02-26'!H38+'03-26'!H38</f>
        <v>0</v>
      </c>
      <c r="I38" s="75">
        <f>'04-25'!I38+'05-25'!I38+'06-25'!I38+'07-25'!I38+'08-25'!I38+'09-25'!I38+'10-25'!I38+'11-25'!I38+'12-25'!I38+'01-26'!I38+'02-26'!I38+'03-26'!I38</f>
        <v>0</v>
      </c>
      <c r="J38" s="75">
        <f t="shared" si="27"/>
        <v>0</v>
      </c>
      <c r="K38" s="75">
        <f>'04-25'!K38+'05-25'!K38+'06-25'!K38+'07-25'!K38+'08-25'!K38+'09-25'!K38+'10-25'!K38+'11-25'!K38+'12-25'!K38+'01-26'!K38+'02-26'!K38+'03-26'!K38</f>
        <v>0</v>
      </c>
      <c r="L38" s="75">
        <f>'04-25'!L38+'05-25'!L38+'06-25'!L38+'07-25'!L38+'08-25'!L38+'09-25'!L38+'10-25'!L38+'11-25'!L38+'12-25'!L38+'01-26'!L38+'02-26'!L38+'03-26'!L38</f>
        <v>7.6574019843999892</v>
      </c>
      <c r="M38" s="75">
        <f t="shared" si="28"/>
        <v>7.6574019843999892</v>
      </c>
      <c r="N38" s="75">
        <f>'04-25'!N38+'05-25'!N38+'06-25'!N38+'07-25'!N38+'08-25'!N38+'09-25'!N38+'10-25'!N38+'11-25'!N38+'12-25'!N38+'01-26'!N38+'02-26'!N38+'03-26'!N38</f>
        <v>0</v>
      </c>
      <c r="O38" s="75">
        <f>'04-25'!O38+'05-25'!O38+'06-25'!O38+'07-25'!O38+'08-25'!O38+'09-25'!O38+'10-25'!O38+'11-25'!O38+'12-25'!O38+'01-26'!O38+'02-26'!O38+'03-26'!O38</f>
        <v>0</v>
      </c>
      <c r="P38" s="75">
        <f t="shared" si="29"/>
        <v>0</v>
      </c>
      <c r="Q38" s="75">
        <f>'04-25'!Q38+'05-25'!Q38+'06-25'!Q38+'07-25'!Q38+'08-25'!Q38+'09-25'!Q38+'10-25'!Q38+'11-25'!Q38+'12-25'!Q38+'01-26'!Q38+'02-26'!Q38+'03-26'!Q38</f>
        <v>0</v>
      </c>
      <c r="R38" s="75">
        <f>'04-25'!R38+'05-25'!R38+'06-25'!R38+'07-25'!R38+'08-25'!R38+'09-25'!R38+'10-25'!R38+'11-25'!R38+'12-25'!R38+'01-26'!R38+'02-26'!R38+'03-26'!R38</f>
        <v>0</v>
      </c>
      <c r="S38" s="75">
        <f t="shared" si="30"/>
        <v>0</v>
      </c>
      <c r="T38" s="75">
        <f>'04-25'!T38+'05-25'!T38+'06-25'!T38+'07-25'!T38+'08-25'!T38+'09-25'!T38+'10-25'!T38+'11-25'!T38+'12-25'!T38+'01-26'!T38+'02-26'!T38+'03-26'!T38</f>
        <v>0</v>
      </c>
      <c r="U38" s="75">
        <f>'04-25'!U38+'05-25'!U38+'06-25'!U38+'07-25'!U38+'08-25'!U38+'09-25'!U38+'10-25'!U38+'11-25'!U38+'12-25'!U38+'01-26'!U38+'02-26'!U38+'03-26'!U38</f>
        <v>4.37770096E-2</v>
      </c>
      <c r="V38" s="75">
        <f t="shared" si="31"/>
        <v>4.37770096E-2</v>
      </c>
      <c r="W38" s="75">
        <f t="shared" si="32"/>
        <v>0</v>
      </c>
      <c r="X38" s="75">
        <f t="shared" si="33"/>
        <v>7.7011789939999895</v>
      </c>
      <c r="Y38" s="75">
        <f t="shared" si="34"/>
        <v>7.7011789939999895</v>
      </c>
      <c r="Z38" s="76">
        <f t="shared" si="35"/>
        <v>0</v>
      </c>
      <c r="AA38" s="76">
        <f t="shared" si="36"/>
        <v>4.1687177895941554</v>
      </c>
      <c r="AC38" s="8"/>
    </row>
    <row r="39" spans="1:29" ht="15" customHeight="1" x14ac:dyDescent="0.25">
      <c r="A39" s="4">
        <f t="shared" si="12"/>
        <v>35</v>
      </c>
      <c r="B39" s="72" t="s">
        <v>69</v>
      </c>
      <c r="C39" s="83">
        <v>630</v>
      </c>
      <c r="D39" s="74">
        <v>0.36220000000000002</v>
      </c>
      <c r="E39" s="75">
        <f>'04-25'!E39+'05-25'!E39+'06-25'!E39+'07-25'!E39+'08-25'!E39+'09-25'!E39+'10-25'!E39+'11-25'!E39+'12-25'!E39+'01-26'!E39+'02-26'!E39+'03-26'!E39</f>
        <v>0</v>
      </c>
      <c r="F39" s="75">
        <f>'04-25'!F39+'05-25'!F39+'06-25'!F39+'07-25'!F39+'08-25'!F39+'09-25'!F39+'10-25'!F39+'11-25'!F39+'12-25'!F39+'01-26'!F39+'02-26'!F39+'03-26'!F39</f>
        <v>8.436604000900001</v>
      </c>
      <c r="G39" s="75">
        <f t="shared" si="26"/>
        <v>8.436604000900001</v>
      </c>
      <c r="H39" s="75">
        <f>'04-25'!H39+'05-25'!H39+'06-25'!H39+'07-25'!H39+'08-25'!H39+'09-25'!H39+'10-25'!H39+'11-25'!H39+'12-25'!H39+'01-26'!H39+'02-26'!H39+'03-26'!H39</f>
        <v>0</v>
      </c>
      <c r="I39" s="75">
        <f>'04-25'!I39+'05-25'!I39+'06-25'!I39+'07-25'!I39+'08-25'!I39+'09-25'!I39+'10-25'!I39+'11-25'!I39+'12-25'!I39+'01-26'!I39+'02-26'!I39+'03-26'!I39</f>
        <v>10.025595217825</v>
      </c>
      <c r="J39" s="75">
        <f t="shared" si="27"/>
        <v>10.025595217825</v>
      </c>
      <c r="K39" s="75">
        <f>'04-25'!K39+'05-25'!K39+'06-25'!K39+'07-25'!K39+'08-25'!K39+'09-25'!K39+'10-25'!K39+'11-25'!K39+'12-25'!K39+'01-26'!K39+'02-26'!K39+'03-26'!K39</f>
        <v>0</v>
      </c>
      <c r="L39" s="75">
        <f>'04-25'!L39+'05-25'!L39+'06-25'!L39+'07-25'!L39+'08-25'!L39+'09-25'!L39+'10-25'!L39+'11-25'!L39+'12-25'!L39+'01-26'!L39+'02-26'!L39+'03-26'!L39</f>
        <v>27.7819165306</v>
      </c>
      <c r="M39" s="75">
        <f t="shared" si="28"/>
        <v>27.7819165306</v>
      </c>
      <c r="N39" s="75">
        <f>'04-25'!N39+'05-25'!N39+'06-25'!N39+'07-25'!N39+'08-25'!N39+'09-25'!N39+'10-25'!N39+'11-25'!N39+'12-25'!N39+'01-26'!N39+'02-26'!N39+'03-26'!N39</f>
        <v>0</v>
      </c>
      <c r="O39" s="75">
        <f>'04-25'!O39+'05-25'!O39+'06-25'!O39+'07-25'!O39+'08-25'!O39+'09-25'!O39+'10-25'!O39+'11-25'!O39+'12-25'!O39+'01-26'!O39+'02-26'!O39+'03-26'!O39</f>
        <v>0</v>
      </c>
      <c r="P39" s="75">
        <f t="shared" si="29"/>
        <v>0</v>
      </c>
      <c r="Q39" s="75">
        <f>'04-25'!Q39+'05-25'!Q39+'06-25'!Q39+'07-25'!Q39+'08-25'!Q39+'09-25'!Q39+'10-25'!Q39+'11-25'!Q39+'12-25'!Q39+'01-26'!Q39+'02-26'!Q39+'03-26'!Q39</f>
        <v>0</v>
      </c>
      <c r="R39" s="75">
        <f>'04-25'!R39+'05-25'!R39+'06-25'!R39+'07-25'!R39+'08-25'!R39+'09-25'!R39+'10-25'!R39+'11-25'!R39+'12-25'!R39+'01-26'!R39+'02-26'!R39+'03-26'!R39</f>
        <v>0</v>
      </c>
      <c r="S39" s="75">
        <f t="shared" si="30"/>
        <v>0</v>
      </c>
      <c r="T39" s="75">
        <f>'04-25'!T39+'05-25'!T39+'06-25'!T39+'07-25'!T39+'08-25'!T39+'09-25'!T39+'10-25'!T39+'11-25'!T39+'12-25'!T39+'01-26'!T39+'02-26'!T39+'03-26'!T39</f>
        <v>0</v>
      </c>
      <c r="U39" s="75">
        <f>'04-25'!U39+'05-25'!U39+'06-25'!U39+'07-25'!U39+'08-25'!U39+'09-25'!U39+'10-25'!U39+'11-25'!U39+'12-25'!U39+'01-26'!U39+'02-26'!U39+'03-26'!U39</f>
        <v>-2.9424329999999999E-2</v>
      </c>
      <c r="V39" s="75">
        <f t="shared" si="31"/>
        <v>-2.9424329999999999E-2</v>
      </c>
      <c r="W39" s="75">
        <f t="shared" si="32"/>
        <v>0</v>
      </c>
      <c r="X39" s="75">
        <f t="shared" si="33"/>
        <v>37.778087418425002</v>
      </c>
      <c r="Y39" s="75">
        <f t="shared" si="34"/>
        <v>37.778087418425002</v>
      </c>
      <c r="Z39" s="76">
        <f t="shared" si="35"/>
        <v>0</v>
      </c>
      <c r="AA39" s="76">
        <f t="shared" si="36"/>
        <v>4.4778784703412544</v>
      </c>
      <c r="AC39" s="8"/>
    </row>
    <row r="40" spans="1:29" ht="15" customHeight="1" x14ac:dyDescent="0.25">
      <c r="A40" s="4">
        <f t="shared" si="12"/>
        <v>36</v>
      </c>
      <c r="B40" s="72" t="s">
        <v>70</v>
      </c>
      <c r="C40" s="83">
        <v>840</v>
      </c>
      <c r="D40" s="74">
        <v>0.36220000000000002</v>
      </c>
      <c r="E40" s="75">
        <f>'04-25'!E40+'05-25'!E40+'06-25'!E40+'07-25'!E40+'08-25'!E40+'09-25'!E40+'10-25'!E40+'11-25'!E40+'12-25'!E40+'01-26'!E40+'02-26'!E40+'03-26'!E40</f>
        <v>0</v>
      </c>
      <c r="F40" s="75">
        <f>'04-25'!F40+'05-25'!F40+'06-25'!F40+'07-25'!F40+'08-25'!F40+'09-25'!F40+'10-25'!F40+'11-25'!F40+'12-25'!F40+'01-26'!F40+'02-26'!F40+'03-26'!F40</f>
        <v>8.2664807856000007</v>
      </c>
      <c r="G40" s="75">
        <f t="shared" si="26"/>
        <v>8.2664807856000007</v>
      </c>
      <c r="H40" s="75">
        <f>'04-25'!H40+'05-25'!H40+'06-25'!H40+'07-25'!H40+'08-25'!H40+'09-25'!H40+'10-25'!H40+'11-25'!H40+'12-25'!H40+'01-26'!H40+'02-26'!H40+'03-26'!H40</f>
        <v>0</v>
      </c>
      <c r="I40" s="75">
        <f>'04-25'!I40+'05-25'!I40+'06-25'!I40+'07-25'!I40+'08-25'!I40+'09-25'!I40+'10-25'!I40+'11-25'!I40+'12-25'!I40+'01-26'!I40+'02-26'!I40+'03-26'!I40</f>
        <v>26.886158615065995</v>
      </c>
      <c r="J40" s="75">
        <f t="shared" si="27"/>
        <v>26.886158615065995</v>
      </c>
      <c r="K40" s="75">
        <f>'04-25'!K40+'05-25'!K40+'06-25'!K40+'07-25'!K40+'08-25'!K40+'09-25'!K40+'10-25'!K40+'11-25'!K40+'12-25'!K40+'01-26'!K40+'02-26'!K40+'03-26'!K40</f>
        <v>0</v>
      </c>
      <c r="L40" s="75">
        <f>'04-25'!L40+'05-25'!L40+'06-25'!L40+'07-25'!L40+'08-25'!L40+'09-25'!L40+'10-25'!L40+'11-25'!L40+'12-25'!L40+'01-26'!L40+'02-26'!L40+'03-26'!L40</f>
        <v>28.850477512200001</v>
      </c>
      <c r="M40" s="75">
        <f t="shared" si="28"/>
        <v>28.850477512200001</v>
      </c>
      <c r="N40" s="75">
        <f>'04-25'!N40+'05-25'!N40+'06-25'!N40+'07-25'!N40+'08-25'!N40+'09-25'!N40+'10-25'!N40+'11-25'!N40+'12-25'!N40+'01-26'!N40+'02-26'!N40+'03-26'!N40</f>
        <v>0</v>
      </c>
      <c r="O40" s="75">
        <f>'04-25'!O40+'05-25'!O40+'06-25'!O40+'07-25'!O40+'08-25'!O40+'09-25'!O40+'10-25'!O40+'11-25'!O40+'12-25'!O40+'01-26'!O40+'02-26'!O40+'03-26'!O40</f>
        <v>0</v>
      </c>
      <c r="P40" s="75">
        <f t="shared" si="29"/>
        <v>0</v>
      </c>
      <c r="Q40" s="75">
        <f>'04-25'!Q40+'05-25'!Q40+'06-25'!Q40+'07-25'!Q40+'08-25'!Q40+'09-25'!Q40+'10-25'!Q40+'11-25'!Q40+'12-25'!Q40+'01-26'!Q40+'02-26'!Q40+'03-26'!Q40</f>
        <v>0</v>
      </c>
      <c r="R40" s="75">
        <f>'04-25'!R40+'05-25'!R40+'06-25'!R40+'07-25'!R40+'08-25'!R40+'09-25'!R40+'10-25'!R40+'11-25'!R40+'12-25'!R40+'01-26'!R40+'02-26'!R40+'03-26'!R40</f>
        <v>0</v>
      </c>
      <c r="S40" s="75">
        <f t="shared" si="30"/>
        <v>0</v>
      </c>
      <c r="T40" s="75">
        <f>'04-25'!T40+'05-25'!T40+'06-25'!T40+'07-25'!T40+'08-25'!T40+'09-25'!T40+'10-25'!T40+'11-25'!T40+'12-25'!T40+'01-26'!T40+'02-26'!T40+'03-26'!T40</f>
        <v>0</v>
      </c>
      <c r="U40" s="75">
        <f>'04-25'!U40+'05-25'!U40+'06-25'!U40+'07-25'!U40+'08-25'!U40+'09-25'!U40+'10-25'!U40+'11-25'!U40+'12-25'!U40+'01-26'!U40+'02-26'!U40+'03-26'!U40</f>
        <v>0</v>
      </c>
      <c r="V40" s="75">
        <f t="shared" si="31"/>
        <v>0</v>
      </c>
      <c r="W40" s="75">
        <f t="shared" si="32"/>
        <v>0</v>
      </c>
      <c r="X40" s="75">
        <f t="shared" si="33"/>
        <v>55.736636127265996</v>
      </c>
      <c r="Y40" s="75">
        <f t="shared" si="34"/>
        <v>55.736636127265996</v>
      </c>
      <c r="Z40" s="76">
        <f t="shared" si="35"/>
        <v>0</v>
      </c>
      <c r="AA40" s="76">
        <f t="shared" si="36"/>
        <v>6.7424866243393193</v>
      </c>
      <c r="AC40" s="8"/>
    </row>
    <row r="41" spans="1:29" ht="15" customHeight="1" x14ac:dyDescent="0.25">
      <c r="A41" s="4">
        <f t="shared" si="12"/>
        <v>37</v>
      </c>
      <c r="B41" s="72" t="s">
        <v>71</v>
      </c>
      <c r="C41" s="73"/>
      <c r="D41" s="74">
        <v>0.36220000000000002</v>
      </c>
      <c r="E41" s="75">
        <f>'04-25'!E41+'05-25'!E41+'06-25'!E41+'07-25'!E41+'08-25'!E41+'09-25'!E41+'10-25'!E41+'11-25'!E41+'12-25'!E41+'01-26'!E41+'02-26'!E41+'03-26'!E41</f>
        <v>86.23</v>
      </c>
      <c r="F41" s="75">
        <f>'04-25'!F41+'05-25'!F41+'06-25'!F41+'07-25'!F41+'08-25'!F41+'09-25'!F41+'10-25'!F41+'11-25'!F41+'12-25'!F41+'01-26'!F41+'02-26'!F41+'03-26'!F41</f>
        <v>78.857246024099993</v>
      </c>
      <c r="G41" s="75">
        <f t="shared" si="26"/>
        <v>-7.3727539759000109</v>
      </c>
      <c r="H41" s="75">
        <f>'04-25'!H41+'05-25'!H41+'06-25'!H41+'07-25'!H41+'08-25'!H41+'09-25'!H41+'10-25'!H41+'11-25'!H41+'12-25'!H41+'01-26'!H41+'02-26'!H41+'03-26'!H41</f>
        <v>117.50000000000001</v>
      </c>
      <c r="I41" s="75">
        <f>'04-25'!I41+'05-25'!I41+'06-25'!I41+'07-25'!I41+'08-25'!I41+'09-25'!I41+'10-25'!I41+'11-25'!I41+'12-25'!I41+'01-26'!I41+'02-26'!I41+'03-26'!I41</f>
        <v>117.25776335649999</v>
      </c>
      <c r="J41" s="75">
        <f t="shared" si="27"/>
        <v>-0.24223664350002139</v>
      </c>
      <c r="K41" s="75">
        <f>'04-25'!K41+'05-25'!K41+'06-25'!K41+'07-25'!K41+'08-25'!K41+'09-25'!K41+'10-25'!K41+'11-25'!K41+'12-25'!K41+'01-26'!K41+'02-26'!K41+'03-26'!K41</f>
        <v>363.89060000000001</v>
      </c>
      <c r="L41" s="75">
        <f>'04-25'!L41+'05-25'!L41+'06-25'!L41+'07-25'!L41+'08-25'!L41+'09-25'!L41+'10-25'!L41+'11-25'!L41+'12-25'!L41+'01-26'!L41+'02-26'!L41+'03-26'!L41</f>
        <v>262.54736062079996</v>
      </c>
      <c r="M41" s="75">
        <f t="shared" si="28"/>
        <v>-101.34323937920004</v>
      </c>
      <c r="N41" s="75">
        <f>'04-25'!N41+'05-25'!N41+'06-25'!N41+'07-25'!N41+'08-25'!N41+'09-25'!N41+'10-25'!N41+'11-25'!N41+'12-25'!N41+'01-26'!N41+'02-26'!N41+'03-26'!N41</f>
        <v>0</v>
      </c>
      <c r="O41" s="75">
        <f>'04-25'!O41+'05-25'!O41+'06-25'!O41+'07-25'!O41+'08-25'!O41+'09-25'!O41+'10-25'!O41+'11-25'!O41+'12-25'!O41+'01-26'!O41+'02-26'!O41+'03-26'!O41</f>
        <v>0</v>
      </c>
      <c r="P41" s="75">
        <f t="shared" si="29"/>
        <v>0</v>
      </c>
      <c r="Q41" s="75">
        <f>'04-25'!Q41+'05-25'!Q41+'06-25'!Q41+'07-25'!Q41+'08-25'!Q41+'09-25'!Q41+'10-25'!Q41+'11-25'!Q41+'12-25'!Q41+'01-26'!Q41+'02-26'!Q41+'03-26'!Q41</f>
        <v>0</v>
      </c>
      <c r="R41" s="75">
        <f>'04-25'!R41+'05-25'!R41+'06-25'!R41+'07-25'!R41+'08-25'!R41+'09-25'!R41+'10-25'!R41+'11-25'!R41+'12-25'!R41+'01-26'!R41+'02-26'!R41+'03-26'!R41</f>
        <v>0</v>
      </c>
      <c r="S41" s="75">
        <f t="shared" si="30"/>
        <v>0</v>
      </c>
      <c r="T41" s="75">
        <f>'04-25'!T41+'05-25'!T41+'06-25'!T41+'07-25'!T41+'08-25'!T41+'09-25'!T41+'10-25'!T41+'11-25'!T41+'12-25'!T41+'01-26'!T41+'02-26'!T41+'03-26'!T41</f>
        <v>0</v>
      </c>
      <c r="U41" s="75">
        <f>'04-25'!U41+'05-25'!U41+'06-25'!U41+'07-25'!U41+'08-25'!U41+'09-25'!U41+'10-25'!U41+'11-25'!U41+'12-25'!U41+'01-26'!U41+'02-26'!U41+'03-26'!U41</f>
        <v>0.340392213</v>
      </c>
      <c r="V41" s="75">
        <f t="shared" si="31"/>
        <v>0.340392213</v>
      </c>
      <c r="W41" s="75">
        <f t="shared" si="32"/>
        <v>481.39060000000001</v>
      </c>
      <c r="X41" s="75">
        <f t="shared" si="33"/>
        <v>380.14551619029993</v>
      </c>
      <c r="Y41" s="75">
        <f t="shared" si="34"/>
        <v>-101.24508380970008</v>
      </c>
      <c r="Z41" s="76">
        <f t="shared" si="35"/>
        <v>5.5826348138698823</v>
      </c>
      <c r="AA41" s="76">
        <f t="shared" si="36"/>
        <v>4.8206795869351255</v>
      </c>
      <c r="AC41" s="8"/>
    </row>
    <row r="42" spans="1:29" ht="15" customHeight="1" x14ac:dyDescent="0.25">
      <c r="A42" s="4">
        <f t="shared" si="12"/>
        <v>38</v>
      </c>
      <c r="B42" s="84" t="s">
        <v>72</v>
      </c>
      <c r="C42" s="73"/>
      <c r="D42" s="74">
        <v>0.36220000000000002</v>
      </c>
      <c r="E42" s="75">
        <f>'04-25'!E42+'05-25'!E42+'06-25'!E42+'07-25'!E42+'08-25'!E42+'09-25'!E42+'10-25'!E42+'11-25'!E42+'12-25'!E42+'01-26'!E42+'02-26'!E42+'03-26'!E42</f>
        <v>0</v>
      </c>
      <c r="F42" s="75">
        <f>'04-25'!F42+'05-25'!F42+'06-25'!F42+'07-25'!F42+'08-25'!F42+'09-25'!F42+'10-25'!F42+'11-25'!F42+'12-25'!F42+'01-26'!F42+'02-26'!F42+'03-26'!F42</f>
        <v>0</v>
      </c>
      <c r="G42" s="75">
        <f t="shared" si="26"/>
        <v>0</v>
      </c>
      <c r="H42" s="75">
        <f>'04-25'!H42+'05-25'!H42+'06-25'!H42+'07-25'!H42+'08-25'!H42+'09-25'!H42+'10-25'!H42+'11-25'!H42+'12-25'!H42+'01-26'!H42+'02-26'!H42+'03-26'!H42</f>
        <v>0</v>
      </c>
      <c r="I42" s="75">
        <f>'04-25'!I42+'05-25'!I42+'06-25'!I42+'07-25'!I42+'08-25'!I42+'09-25'!I42+'10-25'!I42+'11-25'!I42+'12-25'!I42+'01-26'!I42+'02-26'!I42+'03-26'!I42</f>
        <v>0</v>
      </c>
      <c r="J42" s="75">
        <f t="shared" si="27"/>
        <v>0</v>
      </c>
      <c r="K42" s="75">
        <f>'04-25'!K42+'05-25'!K42+'06-25'!K42+'07-25'!K42+'08-25'!K42+'09-25'!K42+'10-25'!K42+'11-25'!K42+'12-25'!K42+'01-26'!K42+'02-26'!K42+'03-26'!K42</f>
        <v>0</v>
      </c>
      <c r="L42" s="75">
        <f>'04-25'!L42+'05-25'!L42+'06-25'!L42+'07-25'!L42+'08-25'!L42+'09-25'!L42+'10-25'!L42+'11-25'!L42+'12-25'!L42+'01-26'!L42+'02-26'!L42+'03-26'!L42</f>
        <v>0</v>
      </c>
      <c r="M42" s="75">
        <f t="shared" si="28"/>
        <v>0</v>
      </c>
      <c r="N42" s="75">
        <f>'04-25'!N42+'05-25'!N42+'06-25'!N42+'07-25'!N42+'08-25'!N42+'09-25'!N42+'10-25'!N42+'11-25'!N42+'12-25'!N42+'01-26'!N42+'02-26'!N42+'03-26'!N42</f>
        <v>0</v>
      </c>
      <c r="O42" s="75">
        <f>'04-25'!O42+'05-25'!O42+'06-25'!O42+'07-25'!O42+'08-25'!O42+'09-25'!O42+'10-25'!O42+'11-25'!O42+'12-25'!O42+'01-26'!O42+'02-26'!O42+'03-26'!O42</f>
        <v>0</v>
      </c>
      <c r="P42" s="75">
        <f t="shared" si="29"/>
        <v>0</v>
      </c>
      <c r="Q42" s="75">
        <f>'04-25'!Q42+'05-25'!Q42+'06-25'!Q42+'07-25'!Q42+'08-25'!Q42+'09-25'!Q42+'10-25'!Q42+'11-25'!Q42+'12-25'!Q42+'01-26'!Q42+'02-26'!Q42+'03-26'!Q42</f>
        <v>0</v>
      </c>
      <c r="R42" s="75">
        <f>'04-25'!R42+'05-25'!R42+'06-25'!R42+'07-25'!R42+'08-25'!R42+'09-25'!R42+'10-25'!R42+'11-25'!R42+'12-25'!R42+'01-26'!R42+'02-26'!R42+'03-26'!R42</f>
        <v>0</v>
      </c>
      <c r="S42" s="75">
        <f t="shared" si="30"/>
        <v>0</v>
      </c>
      <c r="T42" s="75">
        <f>'04-25'!T42+'05-25'!T42+'06-25'!T42+'07-25'!T42+'08-25'!T42+'09-25'!T42+'10-25'!T42+'11-25'!T42+'12-25'!T42+'01-26'!T42+'02-26'!T42+'03-26'!T42</f>
        <v>0</v>
      </c>
      <c r="U42" s="75">
        <f>'04-25'!U42+'05-25'!U42+'06-25'!U42+'07-25'!U42+'08-25'!U42+'09-25'!U42+'10-25'!U42+'11-25'!U42+'12-25'!U42+'01-26'!U42+'02-26'!U42+'03-26'!U42</f>
        <v>0</v>
      </c>
      <c r="V42" s="75">
        <f t="shared" si="31"/>
        <v>0</v>
      </c>
      <c r="W42" s="75">
        <f t="shared" si="32"/>
        <v>0</v>
      </c>
      <c r="X42" s="75">
        <f t="shared" si="33"/>
        <v>0</v>
      </c>
      <c r="Y42" s="75">
        <f t="shared" si="34"/>
        <v>0</v>
      </c>
      <c r="Z42" s="76">
        <f t="shared" si="35"/>
        <v>0</v>
      </c>
      <c r="AA42" s="76">
        <f t="shared" si="36"/>
        <v>0</v>
      </c>
      <c r="AC42" s="8"/>
    </row>
    <row r="43" spans="1:29" ht="15" customHeight="1" x14ac:dyDescent="0.25">
      <c r="A43" s="4">
        <f t="shared" si="12"/>
        <v>39</v>
      </c>
      <c r="B43" s="84" t="s">
        <v>73</v>
      </c>
      <c r="C43" s="73"/>
      <c r="D43" s="74"/>
      <c r="E43" s="75">
        <f>'04-25'!E43+'05-25'!E43+'06-25'!E43+'07-25'!E43+'08-25'!E43+'09-25'!E43+'10-25'!E43+'11-25'!E43+'12-25'!E43+'01-26'!E43+'02-26'!E43+'03-26'!E43</f>
        <v>0</v>
      </c>
      <c r="F43" s="75">
        <f>'04-25'!F43+'05-25'!F43+'06-25'!F43+'07-25'!F43+'08-25'!F43+'09-25'!F43+'10-25'!F43+'11-25'!F43+'12-25'!F43+'01-26'!F43+'02-26'!F43+'03-26'!F43</f>
        <v>0</v>
      </c>
      <c r="G43" s="75">
        <f t="shared" si="26"/>
        <v>0</v>
      </c>
      <c r="H43" s="75">
        <f>'04-25'!H43+'05-25'!H43+'06-25'!H43+'07-25'!H43+'08-25'!H43+'09-25'!H43+'10-25'!H43+'11-25'!H43+'12-25'!H43+'01-26'!H43+'02-26'!H43+'03-26'!H43</f>
        <v>0</v>
      </c>
      <c r="I43" s="75">
        <f>'04-25'!I43+'05-25'!I43+'06-25'!I43+'07-25'!I43+'08-25'!I43+'09-25'!I43+'10-25'!I43+'11-25'!I43+'12-25'!I43+'01-26'!I43+'02-26'!I43+'03-26'!I43</f>
        <v>0</v>
      </c>
      <c r="J43" s="75">
        <f t="shared" si="27"/>
        <v>0</v>
      </c>
      <c r="K43" s="75">
        <f>'04-25'!K43+'05-25'!K43+'06-25'!K43+'07-25'!K43+'08-25'!K43+'09-25'!K43+'10-25'!K43+'11-25'!K43+'12-25'!K43+'01-26'!K43+'02-26'!K43+'03-26'!K43</f>
        <v>0</v>
      </c>
      <c r="L43" s="75">
        <f>'04-25'!L43+'05-25'!L43+'06-25'!L43+'07-25'!L43+'08-25'!L43+'09-25'!L43+'10-25'!L43+'11-25'!L43+'12-25'!L43+'01-26'!L43+'02-26'!L43+'03-26'!L43</f>
        <v>0</v>
      </c>
      <c r="M43" s="75">
        <f t="shared" si="28"/>
        <v>0</v>
      </c>
      <c r="N43" s="75">
        <f>'04-25'!N43+'05-25'!N43+'06-25'!N43+'07-25'!N43+'08-25'!N43+'09-25'!N43+'10-25'!N43+'11-25'!N43+'12-25'!N43+'01-26'!N43+'02-26'!N43+'03-26'!N43</f>
        <v>0</v>
      </c>
      <c r="O43" s="75">
        <f>'04-25'!O43+'05-25'!O43+'06-25'!O43+'07-25'!O43+'08-25'!O43+'09-25'!O43+'10-25'!O43+'11-25'!O43+'12-25'!O43+'01-26'!O43+'02-26'!O43+'03-26'!O43</f>
        <v>0</v>
      </c>
      <c r="P43" s="75">
        <f t="shared" si="29"/>
        <v>0</v>
      </c>
      <c r="Q43" s="75">
        <f>'04-25'!Q43+'05-25'!Q43+'06-25'!Q43+'07-25'!Q43+'08-25'!Q43+'09-25'!Q43+'10-25'!Q43+'11-25'!Q43+'12-25'!Q43+'01-26'!Q43+'02-26'!Q43+'03-26'!Q43</f>
        <v>0</v>
      </c>
      <c r="R43" s="75">
        <f>'04-25'!R43+'05-25'!R43+'06-25'!R43+'07-25'!R43+'08-25'!R43+'09-25'!R43+'10-25'!R43+'11-25'!R43+'12-25'!R43+'01-26'!R43+'02-26'!R43+'03-26'!R43</f>
        <v>0</v>
      </c>
      <c r="S43" s="75">
        <f t="shared" si="30"/>
        <v>0</v>
      </c>
      <c r="T43" s="75">
        <f>'04-25'!T43+'05-25'!T43+'06-25'!T43+'07-25'!T43+'08-25'!T43+'09-25'!T43+'10-25'!T43+'11-25'!T43+'12-25'!T43+'01-26'!T43+'02-26'!T43+'03-26'!T43</f>
        <v>0</v>
      </c>
      <c r="U43" s="75">
        <f>'04-25'!U43+'05-25'!U43+'06-25'!U43+'07-25'!U43+'08-25'!U43+'09-25'!U43+'10-25'!U43+'11-25'!U43+'12-25'!U43+'01-26'!U43+'02-26'!U43+'03-26'!U43</f>
        <v>0</v>
      </c>
      <c r="V43" s="75">
        <f t="shared" si="31"/>
        <v>0</v>
      </c>
      <c r="W43" s="75">
        <f t="shared" si="32"/>
        <v>0</v>
      </c>
      <c r="X43" s="75">
        <f t="shared" si="33"/>
        <v>0</v>
      </c>
      <c r="Y43" s="75">
        <f t="shared" si="34"/>
        <v>0</v>
      </c>
      <c r="Z43" s="76">
        <f t="shared" si="35"/>
        <v>0</v>
      </c>
      <c r="AA43" s="76">
        <f t="shared" si="36"/>
        <v>0</v>
      </c>
      <c r="AC43" s="8"/>
    </row>
    <row r="44" spans="1:29" ht="15" customHeight="1" x14ac:dyDescent="0.25">
      <c r="A44" s="4">
        <f t="shared" si="12"/>
        <v>40</v>
      </c>
      <c r="B44" s="84" t="s">
        <v>74</v>
      </c>
      <c r="C44" s="73"/>
      <c r="D44" s="74"/>
      <c r="E44" s="75">
        <f>'04-25'!E44+'05-25'!E44+'06-25'!E44+'07-25'!E44+'08-25'!E44+'09-25'!E44+'10-25'!E44+'11-25'!E44+'12-25'!E44+'01-26'!E44+'02-26'!E44+'03-26'!E44</f>
        <v>0</v>
      </c>
      <c r="F44" s="75">
        <f>'04-25'!F44+'05-25'!F44+'06-25'!F44+'07-25'!F44+'08-25'!F44+'09-25'!F44+'10-25'!F44+'11-25'!F44+'12-25'!F44+'01-26'!F44+'02-26'!F44+'03-26'!F44</f>
        <v>0</v>
      </c>
      <c r="G44" s="75">
        <f t="shared" si="26"/>
        <v>0</v>
      </c>
      <c r="H44" s="75">
        <f>'04-25'!H44+'05-25'!H44+'06-25'!H44+'07-25'!H44+'08-25'!H44+'09-25'!H44+'10-25'!H44+'11-25'!H44+'12-25'!H44+'01-26'!H44+'02-26'!H44+'03-26'!H44</f>
        <v>0</v>
      </c>
      <c r="I44" s="75">
        <f>'04-25'!I44+'05-25'!I44+'06-25'!I44+'07-25'!I44+'08-25'!I44+'09-25'!I44+'10-25'!I44+'11-25'!I44+'12-25'!I44+'01-26'!I44+'02-26'!I44+'03-26'!I44</f>
        <v>0</v>
      </c>
      <c r="J44" s="75">
        <f t="shared" si="27"/>
        <v>0</v>
      </c>
      <c r="K44" s="75">
        <f>'04-25'!K44+'05-25'!K44+'06-25'!K44+'07-25'!K44+'08-25'!K44+'09-25'!K44+'10-25'!K44+'11-25'!K44+'12-25'!K44+'01-26'!K44+'02-26'!K44+'03-26'!K44</f>
        <v>0</v>
      </c>
      <c r="L44" s="75">
        <f>'04-25'!L44+'05-25'!L44+'06-25'!L44+'07-25'!L44+'08-25'!L44+'09-25'!L44+'10-25'!L44+'11-25'!L44+'12-25'!L44+'01-26'!L44+'02-26'!L44+'03-26'!L44</f>
        <v>67.633646981899986</v>
      </c>
      <c r="M44" s="75">
        <f t="shared" si="28"/>
        <v>67.633646981899986</v>
      </c>
      <c r="N44" s="75">
        <f>'04-25'!N44+'05-25'!N44+'06-25'!N44+'07-25'!N44+'08-25'!N44+'09-25'!N44+'10-25'!N44+'11-25'!N44+'12-25'!N44+'01-26'!N44+'02-26'!N44+'03-26'!N44</f>
        <v>0</v>
      </c>
      <c r="O44" s="75">
        <f>'04-25'!O44+'05-25'!O44+'06-25'!O44+'07-25'!O44+'08-25'!O44+'09-25'!O44+'10-25'!O44+'11-25'!O44+'12-25'!O44+'01-26'!O44+'02-26'!O44+'03-26'!O44</f>
        <v>0</v>
      </c>
      <c r="P44" s="75">
        <f t="shared" si="29"/>
        <v>0</v>
      </c>
      <c r="Q44" s="75">
        <f>'04-25'!Q44+'05-25'!Q44+'06-25'!Q44+'07-25'!Q44+'08-25'!Q44+'09-25'!Q44+'10-25'!Q44+'11-25'!Q44+'12-25'!Q44+'01-26'!Q44+'02-26'!Q44+'03-26'!Q44</f>
        <v>0</v>
      </c>
      <c r="R44" s="75">
        <f>'04-25'!R44+'05-25'!R44+'06-25'!R44+'07-25'!R44+'08-25'!R44+'09-25'!R44+'10-25'!R44+'11-25'!R44+'12-25'!R44+'01-26'!R44+'02-26'!R44+'03-26'!R44</f>
        <v>0</v>
      </c>
      <c r="S44" s="75">
        <f t="shared" si="30"/>
        <v>0</v>
      </c>
      <c r="T44" s="75">
        <f>'04-25'!T44+'05-25'!T44+'06-25'!T44+'07-25'!T44+'08-25'!T44+'09-25'!T44+'10-25'!T44+'11-25'!T44+'12-25'!T44+'01-26'!T44+'02-26'!T44+'03-26'!T44</f>
        <v>0</v>
      </c>
      <c r="U44" s="75">
        <f>'04-25'!U44+'05-25'!U44+'06-25'!U44+'07-25'!U44+'08-25'!U44+'09-25'!U44+'10-25'!U44+'11-25'!U44+'12-25'!U44+'01-26'!U44+'02-26'!U44+'03-26'!U44</f>
        <v>0.1321264999</v>
      </c>
      <c r="V44" s="75">
        <f t="shared" si="31"/>
        <v>0.1321264999</v>
      </c>
      <c r="W44" s="75">
        <f t="shared" si="32"/>
        <v>0</v>
      </c>
      <c r="X44" s="75">
        <f t="shared" si="33"/>
        <v>67.765773481799982</v>
      </c>
      <c r="Y44" s="75">
        <f t="shared" si="34"/>
        <v>67.765773481799982</v>
      </c>
      <c r="Z44" s="76">
        <f t="shared" si="35"/>
        <v>0</v>
      </c>
      <c r="AA44" s="76">
        <f t="shared" si="36"/>
        <v>0</v>
      </c>
      <c r="AC44" s="8"/>
    </row>
    <row r="45" spans="1:29" ht="15" customHeight="1" x14ac:dyDescent="0.25">
      <c r="A45" s="77">
        <v>41</v>
      </c>
      <c r="B45" s="78" t="s">
        <v>75</v>
      </c>
      <c r="C45" s="79">
        <f>SUM(C24:C41)</f>
        <v>17760</v>
      </c>
      <c r="D45" s="80">
        <v>0.36220000000000002</v>
      </c>
      <c r="E45" s="81">
        <f>SUM(E24:E44)</f>
        <v>3834.31</v>
      </c>
      <c r="F45" s="81">
        <f t="shared" ref="F45:Y45" si="37">SUM(F24:F44)</f>
        <v>3731.6358580690994</v>
      </c>
      <c r="G45" s="81">
        <f t="shared" si="37"/>
        <v>-102.67414193090039</v>
      </c>
      <c r="H45" s="81">
        <f t="shared" si="37"/>
        <v>3480.3999999999996</v>
      </c>
      <c r="I45" s="81">
        <f t="shared" si="37"/>
        <v>7564.3997326884555</v>
      </c>
      <c r="J45" s="81">
        <f t="shared" si="37"/>
        <v>4083.9997326884572</v>
      </c>
      <c r="K45" s="81">
        <f t="shared" si="37"/>
        <v>13196.700199999999</v>
      </c>
      <c r="L45" s="81">
        <f t="shared" si="37"/>
        <v>12304.721146608081</v>
      </c>
      <c r="M45" s="81">
        <f t="shared" si="37"/>
        <v>-891.9790533919172</v>
      </c>
      <c r="N45" s="81">
        <f t="shared" si="37"/>
        <v>0</v>
      </c>
      <c r="O45" s="81">
        <f t="shared" si="37"/>
        <v>0</v>
      </c>
      <c r="P45" s="81">
        <f t="shared" si="37"/>
        <v>0</v>
      </c>
      <c r="Q45" s="81">
        <f t="shared" si="37"/>
        <v>0</v>
      </c>
      <c r="R45" s="81">
        <f t="shared" si="37"/>
        <v>0</v>
      </c>
      <c r="S45" s="81">
        <f t="shared" si="37"/>
        <v>0</v>
      </c>
      <c r="T45" s="81">
        <f t="shared" si="37"/>
        <v>0</v>
      </c>
      <c r="U45" s="81">
        <f t="shared" si="37"/>
        <v>137.37200828286646</v>
      </c>
      <c r="V45" s="81">
        <f t="shared" si="37"/>
        <v>137.37200828286646</v>
      </c>
      <c r="W45" s="81">
        <f t="shared" si="37"/>
        <v>16677.100199999997</v>
      </c>
      <c r="X45" s="81">
        <f t="shared" si="37"/>
        <v>20006.492887579399</v>
      </c>
      <c r="Y45" s="81">
        <f t="shared" si="37"/>
        <v>3329.3926875794059</v>
      </c>
      <c r="Z45" s="82">
        <f t="shared" si="0"/>
        <v>4.3494397166634933</v>
      </c>
      <c r="AA45" s="82">
        <f t="shared" si="0"/>
        <v>5.3613197129935326</v>
      </c>
      <c r="AC45" s="8"/>
    </row>
    <row r="46" spans="1:29" ht="15" customHeight="1" x14ac:dyDescent="0.25">
      <c r="A46" s="4">
        <f t="shared" si="12"/>
        <v>42</v>
      </c>
      <c r="B46" s="85" t="s">
        <v>76</v>
      </c>
      <c r="C46" s="73">
        <v>152.66</v>
      </c>
      <c r="D46" s="74">
        <v>0.36220000000000002</v>
      </c>
      <c r="E46" s="75">
        <f>'04-25'!E46+'05-25'!E46+'06-25'!E46+'07-25'!E46+'08-25'!E46+'09-25'!E46+'10-25'!E46+'11-25'!E46+'12-25'!E46+'01-26'!E46+'02-26'!E46+'03-26'!E46</f>
        <v>104.32999999999998</v>
      </c>
      <c r="F46" s="75">
        <f>'04-25'!F46+'05-25'!F46+'06-25'!F46+'07-25'!F46+'08-25'!F46+'09-25'!F46+'10-25'!F46+'11-25'!F46+'12-25'!F46+'01-26'!F46+'02-26'!F46+'03-26'!F46</f>
        <v>109.51085046379403</v>
      </c>
      <c r="G46" s="75">
        <f t="shared" ref="G46:G48" si="38">F46-E46</f>
        <v>5.1808504637940445</v>
      </c>
      <c r="H46" s="75">
        <f>'04-25'!H46+'05-25'!H46+'06-25'!H46+'07-25'!H46+'08-25'!H46+'09-25'!H46+'10-25'!H46+'11-25'!H46+'12-25'!H46+'01-26'!H46+'02-26'!H46+'03-26'!H46</f>
        <v>37.699999999999996</v>
      </c>
      <c r="I46" s="75">
        <f>'04-25'!I46+'05-25'!I46+'06-25'!I46+'07-25'!I46+'08-25'!I46+'09-25'!I46+'10-25'!I46+'11-25'!I46+'12-25'!I46+'01-26'!I46+'02-26'!I46+'03-26'!I46</f>
        <v>0</v>
      </c>
      <c r="J46" s="75">
        <f t="shared" ref="J46:J48" si="39">I46-H46</f>
        <v>-37.699999999999996</v>
      </c>
      <c r="K46" s="75">
        <f>'04-25'!K46+'05-25'!K46+'06-25'!K46+'07-25'!K46+'08-25'!K46+'09-25'!K46+'10-25'!K46+'11-25'!K46+'12-25'!K46+'01-26'!K46+'02-26'!K46+'03-26'!K46</f>
        <v>596.76759999999979</v>
      </c>
      <c r="L46" s="75">
        <f>'04-25'!L46+'05-25'!L46+'06-25'!L46+'07-25'!L46+'08-25'!L46+'09-25'!L46+'10-25'!L46+'11-25'!L46+'12-25'!L46+'01-26'!L46+'02-26'!L46+'03-26'!L46</f>
        <v>638.54157791865885</v>
      </c>
      <c r="M46" s="75">
        <f t="shared" ref="M46:M48" si="40">L46-K46</f>
        <v>41.773977918659057</v>
      </c>
      <c r="N46" s="75">
        <f>'04-25'!N46+'05-25'!N46+'06-25'!N46+'07-25'!N46+'08-25'!N46+'09-25'!N46+'10-25'!N46+'11-25'!N46+'12-25'!N46+'01-26'!N46+'02-26'!N46+'03-26'!N46</f>
        <v>0</v>
      </c>
      <c r="O46" s="75">
        <f>'04-25'!O46+'05-25'!O46+'06-25'!O46+'07-25'!O46+'08-25'!O46+'09-25'!O46+'10-25'!O46+'11-25'!O46+'12-25'!O46+'01-26'!O46+'02-26'!O46+'03-26'!O46</f>
        <v>0</v>
      </c>
      <c r="P46" s="75">
        <f t="shared" ref="P46:P48" si="41">O46-N46</f>
        <v>0</v>
      </c>
      <c r="Q46" s="75">
        <f>'04-25'!Q46+'05-25'!Q46+'06-25'!Q46+'07-25'!Q46+'08-25'!Q46+'09-25'!Q46+'10-25'!Q46+'11-25'!Q46+'12-25'!Q46+'01-26'!Q46+'02-26'!Q46+'03-26'!Q46</f>
        <v>0</v>
      </c>
      <c r="R46" s="75">
        <f>'04-25'!R46+'05-25'!R46+'06-25'!R46+'07-25'!R46+'08-25'!R46+'09-25'!R46+'10-25'!R46+'11-25'!R46+'12-25'!R46+'01-26'!R46+'02-26'!R46+'03-26'!R46</f>
        <v>0</v>
      </c>
      <c r="S46" s="75">
        <f t="shared" ref="S46:S48" si="42">R46-Q46</f>
        <v>0</v>
      </c>
      <c r="T46" s="75">
        <f>'04-25'!T46+'05-25'!T46+'06-25'!T46+'07-25'!T46+'08-25'!T46+'09-25'!T46+'10-25'!T46+'11-25'!T46+'12-25'!T46+'01-26'!T46+'02-26'!T46+'03-26'!T46</f>
        <v>0</v>
      </c>
      <c r="U46" s="75">
        <f>'04-25'!U46+'05-25'!U46+'06-25'!U46+'07-25'!U46+'08-25'!U46+'09-25'!U46+'10-25'!U46+'11-25'!U46+'12-25'!U46+'01-26'!U46+'02-26'!U46+'03-26'!U46</f>
        <v>0</v>
      </c>
      <c r="V46" s="75">
        <f t="shared" ref="V46:V48" si="43">U46-T46</f>
        <v>0</v>
      </c>
      <c r="W46" s="75">
        <f t="shared" ref="W46:W48" si="44">T46+Q46+N46+K46+H46</f>
        <v>634.46759999999983</v>
      </c>
      <c r="X46" s="75">
        <f t="shared" ref="X46:X48" si="45">U46+R46+O46+L46+I46</f>
        <v>638.54157791865885</v>
      </c>
      <c r="Y46" s="75">
        <f t="shared" ref="Y46:Y48" si="46">X46-W46</f>
        <v>4.0739779186590113</v>
      </c>
      <c r="Z46" s="76">
        <f t="shared" ref="Z46:Z48" si="47">IFERROR(W46/E46,0)</f>
        <v>6.0813533978721361</v>
      </c>
      <c r="AA46" s="76">
        <f t="shared" ref="AA46:AA48" si="48">IFERROR(X46/F46,0)</f>
        <v>5.8308521503973756</v>
      </c>
      <c r="AC46" s="8"/>
    </row>
    <row r="47" spans="1:29" ht="15" customHeight="1" x14ac:dyDescent="0.25">
      <c r="A47" s="4">
        <f t="shared" si="12"/>
        <v>43</v>
      </c>
      <c r="B47" s="85" t="s">
        <v>77</v>
      </c>
      <c r="C47" s="73">
        <v>3755.6260000000002</v>
      </c>
      <c r="D47" s="74">
        <v>0.36220000000000002</v>
      </c>
      <c r="E47" s="75">
        <f>'04-25'!E47+'05-25'!E47+'06-25'!E47+'07-25'!E47+'08-25'!E47+'09-25'!E47+'10-25'!E47+'11-25'!E47+'12-25'!E47+'01-26'!E47+'02-26'!E47+'03-26'!E47</f>
        <v>3056.98</v>
      </c>
      <c r="F47" s="75">
        <f>'04-25'!F47+'05-25'!F47+'06-25'!F47+'07-25'!F47+'08-25'!F47+'09-25'!F47+'10-25'!F47+'11-25'!F47+'12-25'!F47+'01-26'!F47+'02-26'!F47+'03-26'!F47</f>
        <v>2921.9041804343765</v>
      </c>
      <c r="G47" s="75">
        <f t="shared" si="38"/>
        <v>-135.07581956562353</v>
      </c>
      <c r="H47" s="75">
        <f>'04-25'!H47+'05-25'!H47+'06-25'!H47+'07-25'!H47+'08-25'!H47+'09-25'!H47+'10-25'!H47+'11-25'!H47+'12-25'!H47+'01-26'!H47+'02-26'!H47+'03-26'!H47</f>
        <v>0</v>
      </c>
      <c r="I47" s="75">
        <f>'04-25'!I47+'05-25'!I47+'06-25'!I47+'07-25'!I47+'08-25'!I47+'09-25'!I47+'10-25'!I47+'11-25'!I47+'12-25'!I47+'01-26'!I47+'02-26'!I47+'03-26'!I47</f>
        <v>0</v>
      </c>
      <c r="J47" s="75">
        <f t="shared" si="39"/>
        <v>0</v>
      </c>
      <c r="K47" s="75">
        <f>'04-25'!K47+'05-25'!K47+'06-25'!K47+'07-25'!K47+'08-25'!K47+'09-25'!K47+'10-25'!K47+'11-25'!K47+'12-25'!K47+'01-26'!K47+'02-26'!K47+'03-26'!K47</f>
        <v>13114.444200000002</v>
      </c>
      <c r="L47" s="75">
        <f>'04-25'!L47+'05-25'!L47+'06-25'!L47+'07-25'!L47+'08-25'!L47+'09-25'!L47+'10-25'!L47+'11-25'!L47+'12-25'!L47+'01-26'!L47+'02-26'!L47+'03-26'!L47</f>
        <v>12375.534095150166</v>
      </c>
      <c r="M47" s="75">
        <f t="shared" si="40"/>
        <v>-738.91010484983599</v>
      </c>
      <c r="N47" s="75">
        <f>'04-25'!N47+'05-25'!N47+'06-25'!N47+'07-25'!N47+'08-25'!N47+'09-25'!N47+'10-25'!N47+'11-25'!N47+'12-25'!N47+'01-26'!N47+'02-26'!N47+'03-26'!N47</f>
        <v>0</v>
      </c>
      <c r="O47" s="75">
        <f>'04-25'!O47+'05-25'!O47+'06-25'!O47+'07-25'!O47+'08-25'!O47+'09-25'!O47+'10-25'!O47+'11-25'!O47+'12-25'!O47+'01-26'!O47+'02-26'!O47+'03-26'!O47</f>
        <v>0</v>
      </c>
      <c r="P47" s="75">
        <f t="shared" si="41"/>
        <v>0</v>
      </c>
      <c r="Q47" s="75">
        <f>'04-25'!Q47+'05-25'!Q47+'06-25'!Q47+'07-25'!Q47+'08-25'!Q47+'09-25'!Q47+'10-25'!Q47+'11-25'!Q47+'12-25'!Q47+'01-26'!Q47+'02-26'!Q47+'03-26'!Q47</f>
        <v>0</v>
      </c>
      <c r="R47" s="75">
        <f>'04-25'!R47+'05-25'!R47+'06-25'!R47+'07-25'!R47+'08-25'!R47+'09-25'!R47+'10-25'!R47+'11-25'!R47+'12-25'!R47+'01-26'!R47+'02-26'!R47+'03-26'!R47</f>
        <v>0</v>
      </c>
      <c r="S47" s="75">
        <f t="shared" si="42"/>
        <v>0</v>
      </c>
      <c r="T47" s="75">
        <f>'04-25'!T47+'05-25'!T47+'06-25'!T47+'07-25'!T47+'08-25'!T47+'09-25'!T47+'10-25'!T47+'11-25'!T47+'12-25'!T47+'01-26'!T47+'02-26'!T47+'03-26'!T47</f>
        <v>0</v>
      </c>
      <c r="U47" s="75">
        <f>'04-25'!U47+'05-25'!U47+'06-25'!U47+'07-25'!U47+'08-25'!U47+'09-25'!U47+'10-25'!U47+'11-25'!U47+'12-25'!U47+'01-26'!U47+'02-26'!U47+'03-26'!U47</f>
        <v>101.16583700045179</v>
      </c>
      <c r="V47" s="75">
        <f t="shared" si="43"/>
        <v>101.16583700045179</v>
      </c>
      <c r="W47" s="75">
        <f t="shared" si="44"/>
        <v>13114.444200000002</v>
      </c>
      <c r="X47" s="75">
        <f t="shared" si="45"/>
        <v>12476.699932150617</v>
      </c>
      <c r="Y47" s="75">
        <f t="shared" si="46"/>
        <v>-637.74426784938441</v>
      </c>
      <c r="Z47" s="76">
        <f t="shared" si="47"/>
        <v>4.2900000000000009</v>
      </c>
      <c r="AA47" s="76">
        <f t="shared" si="48"/>
        <v>4.2700578669543523</v>
      </c>
      <c r="AC47" s="8"/>
    </row>
    <row r="48" spans="1:29" ht="15" customHeight="1" x14ac:dyDescent="0.25">
      <c r="A48" s="4">
        <f t="shared" si="12"/>
        <v>44</v>
      </c>
      <c r="B48" s="85" t="s">
        <v>78</v>
      </c>
      <c r="C48" s="73">
        <v>3688</v>
      </c>
      <c r="D48" s="74">
        <v>0.36220000000000002</v>
      </c>
      <c r="E48" s="75">
        <f>'04-25'!E48+'05-25'!E48+'06-25'!E48+'07-25'!E48+'08-25'!E48+'09-25'!E48+'10-25'!E48+'11-25'!E48+'12-25'!E48+'01-26'!E48+'02-26'!E48+'03-26'!E48</f>
        <v>3142.7</v>
      </c>
      <c r="F48" s="75">
        <f>'04-25'!F48+'05-25'!F48+'06-25'!F48+'07-25'!F48+'08-25'!F48+'09-25'!F48+'10-25'!F48+'11-25'!F48+'12-25'!F48+'01-26'!F48+'02-26'!F48+'03-26'!F48</f>
        <v>2890.4329674460414</v>
      </c>
      <c r="G48" s="75">
        <f t="shared" si="38"/>
        <v>-252.26703255395842</v>
      </c>
      <c r="H48" s="75">
        <f>'04-25'!H48+'05-25'!H48+'06-25'!H48+'07-25'!H48+'08-25'!H48+'09-25'!H48+'10-25'!H48+'11-25'!H48+'12-25'!H48+'01-26'!H48+'02-26'!H48+'03-26'!H48</f>
        <v>0</v>
      </c>
      <c r="I48" s="75">
        <f>'04-25'!I48+'05-25'!I48+'06-25'!I48+'07-25'!I48+'08-25'!I48+'09-25'!I48+'10-25'!I48+'11-25'!I48+'12-25'!I48+'01-26'!I48+'02-26'!I48+'03-26'!I48</f>
        <v>0</v>
      </c>
      <c r="J48" s="75">
        <f t="shared" si="39"/>
        <v>0</v>
      </c>
      <c r="K48" s="75">
        <f>'04-25'!K48+'05-25'!K48+'06-25'!K48+'07-25'!K48+'08-25'!K48+'09-25'!K48+'10-25'!K48+'11-25'!K48+'12-25'!K48+'01-26'!K48+'02-26'!K48+'03-26'!K48</f>
        <v>14519.274000000001</v>
      </c>
      <c r="L48" s="75">
        <f>'04-25'!L48+'05-25'!L48+'06-25'!L48+'07-25'!L48+'08-25'!L48+'09-25'!L48+'10-25'!L48+'11-25'!L48+'12-25'!L48+'01-26'!L48+'02-26'!L48+'03-26'!L48</f>
        <v>12575.378709339369</v>
      </c>
      <c r="M48" s="75">
        <f t="shared" si="40"/>
        <v>-1943.8952906606319</v>
      </c>
      <c r="N48" s="75">
        <f>'04-25'!N48+'05-25'!N48+'06-25'!N48+'07-25'!N48+'08-25'!N48+'09-25'!N48+'10-25'!N48+'11-25'!N48+'12-25'!N48+'01-26'!N48+'02-26'!N48+'03-26'!N48</f>
        <v>0</v>
      </c>
      <c r="O48" s="75">
        <f>'04-25'!O48+'05-25'!O48+'06-25'!O48+'07-25'!O48+'08-25'!O48+'09-25'!O48+'10-25'!O48+'11-25'!O48+'12-25'!O48+'01-26'!O48+'02-26'!O48+'03-26'!O48</f>
        <v>0</v>
      </c>
      <c r="P48" s="75">
        <f t="shared" si="41"/>
        <v>0</v>
      </c>
      <c r="Q48" s="75">
        <f>'04-25'!Q48+'05-25'!Q48+'06-25'!Q48+'07-25'!Q48+'08-25'!Q48+'09-25'!Q48+'10-25'!Q48+'11-25'!Q48+'12-25'!Q48+'01-26'!Q48+'02-26'!Q48+'03-26'!Q48</f>
        <v>0</v>
      </c>
      <c r="R48" s="75">
        <f>'04-25'!R48+'05-25'!R48+'06-25'!R48+'07-25'!R48+'08-25'!R48+'09-25'!R48+'10-25'!R48+'11-25'!R48+'12-25'!R48+'01-26'!R48+'02-26'!R48+'03-26'!R48</f>
        <v>0</v>
      </c>
      <c r="S48" s="75">
        <f t="shared" si="42"/>
        <v>0</v>
      </c>
      <c r="T48" s="75">
        <f>'04-25'!T48+'05-25'!T48+'06-25'!T48+'07-25'!T48+'08-25'!T48+'09-25'!T48+'10-25'!T48+'11-25'!T48+'12-25'!T48+'01-26'!T48+'02-26'!T48+'03-26'!T48</f>
        <v>0</v>
      </c>
      <c r="U48" s="75">
        <f>'04-25'!U48+'05-25'!U48+'06-25'!U48+'07-25'!U48+'08-25'!U48+'09-25'!U48+'10-25'!U48+'11-25'!U48+'12-25'!U48+'01-26'!U48+'02-26'!U48+'03-26'!U48</f>
        <v>0</v>
      </c>
      <c r="V48" s="75">
        <f t="shared" si="43"/>
        <v>0</v>
      </c>
      <c r="W48" s="75">
        <f t="shared" si="44"/>
        <v>14519.274000000001</v>
      </c>
      <c r="X48" s="75">
        <f t="shared" si="45"/>
        <v>12575.378709339369</v>
      </c>
      <c r="Y48" s="75">
        <f t="shared" si="46"/>
        <v>-1943.8952906606319</v>
      </c>
      <c r="Z48" s="76">
        <f t="shared" si="47"/>
        <v>4.620000000000001</v>
      </c>
      <c r="AA48" s="76">
        <f t="shared" si="48"/>
        <v>4.3506903121337048</v>
      </c>
      <c r="AC48" s="8"/>
    </row>
    <row r="49" spans="1:29" ht="15" customHeight="1" x14ac:dyDescent="0.25">
      <c r="A49" s="77">
        <f>A48+1</f>
        <v>45</v>
      </c>
      <c r="B49" s="78" t="s">
        <v>79</v>
      </c>
      <c r="C49" s="79">
        <f>SUM(C46:C48)</f>
        <v>7596.2860000000001</v>
      </c>
      <c r="D49" s="80">
        <v>0.36220000000000002</v>
      </c>
      <c r="E49" s="81">
        <f t="shared" ref="E49:Y49" si="49">SUM(E46:E48)</f>
        <v>6304.01</v>
      </c>
      <c r="F49" s="81">
        <f t="shared" si="49"/>
        <v>5921.8479983442121</v>
      </c>
      <c r="G49" s="81">
        <f t="shared" si="49"/>
        <v>-382.16200165578789</v>
      </c>
      <c r="H49" s="81">
        <f t="shared" si="49"/>
        <v>37.699999999999996</v>
      </c>
      <c r="I49" s="81">
        <f t="shared" si="49"/>
        <v>0</v>
      </c>
      <c r="J49" s="81">
        <f t="shared" si="49"/>
        <v>-37.699999999999996</v>
      </c>
      <c r="K49" s="81">
        <f t="shared" si="49"/>
        <v>28230.485800000002</v>
      </c>
      <c r="L49" s="81">
        <f t="shared" si="49"/>
        <v>25589.454382408192</v>
      </c>
      <c r="M49" s="81">
        <f t="shared" si="49"/>
        <v>-2641.0314175918088</v>
      </c>
      <c r="N49" s="81">
        <f t="shared" si="49"/>
        <v>0</v>
      </c>
      <c r="O49" s="81">
        <f t="shared" si="49"/>
        <v>0</v>
      </c>
      <c r="P49" s="81">
        <f t="shared" si="49"/>
        <v>0</v>
      </c>
      <c r="Q49" s="81">
        <f t="shared" si="49"/>
        <v>0</v>
      </c>
      <c r="R49" s="81">
        <f t="shared" si="49"/>
        <v>0</v>
      </c>
      <c r="S49" s="81">
        <f t="shared" si="49"/>
        <v>0</v>
      </c>
      <c r="T49" s="81">
        <f t="shared" si="49"/>
        <v>0</v>
      </c>
      <c r="U49" s="81">
        <f t="shared" si="49"/>
        <v>101.16583700045179</v>
      </c>
      <c r="V49" s="81">
        <f t="shared" si="49"/>
        <v>101.16583700045179</v>
      </c>
      <c r="W49" s="81">
        <f t="shared" si="49"/>
        <v>28268.185800000003</v>
      </c>
      <c r="X49" s="81">
        <f t="shared" si="49"/>
        <v>25690.620219408644</v>
      </c>
      <c r="Y49" s="81">
        <f t="shared" si="49"/>
        <v>-2577.5655805913575</v>
      </c>
      <c r="Z49" s="82">
        <f t="shared" si="0"/>
        <v>4.4841594159907743</v>
      </c>
      <c r="AA49" s="82">
        <f t="shared" si="0"/>
        <v>4.338277548932683</v>
      </c>
      <c r="AC49" s="8"/>
    </row>
    <row r="50" spans="1:29" ht="15" customHeight="1" x14ac:dyDescent="0.25">
      <c r="A50" s="4">
        <v>46</v>
      </c>
      <c r="B50" s="72" t="s">
        <v>80</v>
      </c>
      <c r="C50" s="73"/>
      <c r="D50" s="74"/>
      <c r="E50" s="75">
        <f>'04-25'!E50+'05-25'!E50+'06-25'!E50+'07-25'!E50+'08-25'!E50+'09-25'!E50+'10-25'!E50+'11-25'!E50+'12-25'!E50+'01-26'!E50+'02-26'!E50+'03-26'!E50</f>
        <v>1612.0900000000001</v>
      </c>
      <c r="F50" s="75">
        <f>'04-25'!F50+'05-25'!F50+'06-25'!F50+'07-25'!F50+'08-25'!F50+'09-25'!F50+'10-25'!F50+'11-25'!F50+'12-25'!F50+'01-26'!F50+'02-26'!F50+'03-26'!F50</f>
        <v>24.575698548000002</v>
      </c>
      <c r="G50" s="75">
        <f>F50-E50</f>
        <v>-1587.5143014520002</v>
      </c>
      <c r="H50" s="75">
        <f>'04-25'!H50+'05-25'!H50+'06-25'!H50+'07-25'!H50+'08-25'!H50+'09-25'!H50+'10-25'!H50+'11-25'!H50+'12-25'!H50+'01-26'!H50+'02-26'!H50+'03-26'!H50</f>
        <v>0</v>
      </c>
      <c r="I50" s="75">
        <f>'04-25'!I50+'05-25'!I50+'06-25'!I50+'07-25'!I50+'08-25'!I50+'09-25'!I50+'10-25'!I50+'11-25'!I50+'12-25'!I50+'01-26'!I50+'02-26'!I50+'03-26'!I50</f>
        <v>0</v>
      </c>
      <c r="J50" s="75">
        <f>I50-H50</f>
        <v>0</v>
      </c>
      <c r="K50" s="75">
        <f>'04-25'!K50+'05-25'!K50+'06-25'!K50+'07-25'!K50+'08-25'!K50+'09-25'!K50+'10-25'!K50+'11-25'!K50+'12-25'!K50+'01-26'!K50+'02-26'!K50+'03-26'!K50</f>
        <v>4014.1041000000005</v>
      </c>
      <c r="L50" s="75">
        <f>'04-25'!L50+'05-25'!L50+'06-25'!L50+'07-25'!L50+'08-25'!L50+'09-25'!L50+'10-25'!L50+'11-25'!L50+'12-25'!L50+'01-26'!L50+'02-26'!L50+'03-26'!L50</f>
        <v>61.193489493599998</v>
      </c>
      <c r="M50" s="75">
        <f>L50-K50</f>
        <v>-3952.9106105064006</v>
      </c>
      <c r="N50" s="75">
        <f>'04-25'!N50+'05-25'!N50+'06-25'!N50+'07-25'!N50+'08-25'!N50+'09-25'!N50+'10-25'!N50+'11-25'!N50+'12-25'!N50+'01-26'!N50+'02-26'!N50+'03-26'!N50</f>
        <v>0</v>
      </c>
      <c r="O50" s="75">
        <f>'04-25'!O50+'05-25'!O50+'06-25'!O50+'07-25'!O50+'08-25'!O50+'09-25'!O50+'10-25'!O50+'11-25'!O50+'12-25'!O50+'01-26'!O50+'02-26'!O50+'03-26'!O50</f>
        <v>0</v>
      </c>
      <c r="P50" s="75">
        <f>O50-N50</f>
        <v>0</v>
      </c>
      <c r="Q50" s="75">
        <f>'04-25'!Q50+'05-25'!Q50+'06-25'!Q50+'07-25'!Q50+'08-25'!Q50+'09-25'!Q50+'10-25'!Q50+'11-25'!Q50+'12-25'!Q50+'01-26'!Q50+'02-26'!Q50+'03-26'!Q50</f>
        <v>0</v>
      </c>
      <c r="R50" s="75">
        <f>'04-25'!R50+'05-25'!R50+'06-25'!R50+'07-25'!R50+'08-25'!R50+'09-25'!R50+'10-25'!R50+'11-25'!R50+'12-25'!R50+'01-26'!R50+'02-26'!R50+'03-26'!R50</f>
        <v>0</v>
      </c>
      <c r="S50" s="75">
        <f>R50-Q50</f>
        <v>0</v>
      </c>
      <c r="T50" s="75">
        <f>'04-25'!T50+'05-25'!T50+'06-25'!T50+'07-25'!T50+'08-25'!T50+'09-25'!T50+'10-25'!T50+'11-25'!T50+'12-25'!T50+'01-26'!T50+'02-26'!T50+'03-26'!T50</f>
        <v>0</v>
      </c>
      <c r="U50" s="75">
        <f>'04-25'!U50+'05-25'!U50+'06-25'!U50+'07-25'!U50+'08-25'!U50+'09-25'!U50+'10-25'!U50+'11-25'!U50+'12-25'!U50+'01-26'!U50+'02-26'!U50+'03-26'!U50</f>
        <v>0</v>
      </c>
      <c r="V50" s="75">
        <f>U50-T50</f>
        <v>0</v>
      </c>
      <c r="W50" s="75">
        <f>T50+Q50+N50+K50+H50</f>
        <v>4014.1041000000005</v>
      </c>
      <c r="X50" s="75">
        <f>U50+R50+O50+L50+I50</f>
        <v>61.193489493599998</v>
      </c>
      <c r="Y50" s="75">
        <f>X50-W50</f>
        <v>-3952.9106105064006</v>
      </c>
      <c r="Z50" s="76">
        <f t="shared" ref="Z50" si="50">IFERROR(W50/E50,0)</f>
        <v>2.4900000000000002</v>
      </c>
      <c r="AA50" s="76">
        <f t="shared" ref="AA50" si="51">IFERROR(X50/F50,0)</f>
        <v>2.4900000044385306</v>
      </c>
      <c r="AC50" s="8"/>
    </row>
    <row r="51" spans="1:29" ht="15" customHeight="1" x14ac:dyDescent="0.25">
      <c r="A51" s="77">
        <v>47</v>
      </c>
      <c r="B51" s="87" t="s">
        <v>77</v>
      </c>
      <c r="C51" s="79"/>
      <c r="D51" s="80"/>
      <c r="E51" s="81">
        <f>SUM(E50)</f>
        <v>1612.0900000000001</v>
      </c>
      <c r="F51" s="81">
        <f t="shared" ref="F51:V51" si="52">SUM(F50)</f>
        <v>24.575698548000002</v>
      </c>
      <c r="G51" s="81">
        <f t="shared" si="52"/>
        <v>-1587.5143014520002</v>
      </c>
      <c r="H51" s="81">
        <f t="shared" si="52"/>
        <v>0</v>
      </c>
      <c r="I51" s="81">
        <f t="shared" si="52"/>
        <v>0</v>
      </c>
      <c r="J51" s="81">
        <f t="shared" si="52"/>
        <v>0</v>
      </c>
      <c r="K51" s="81">
        <f t="shared" si="52"/>
        <v>4014.1041000000005</v>
      </c>
      <c r="L51" s="81">
        <f t="shared" si="52"/>
        <v>61.193489493599998</v>
      </c>
      <c r="M51" s="81">
        <f t="shared" si="52"/>
        <v>-3952.9106105064006</v>
      </c>
      <c r="N51" s="81">
        <f t="shared" si="52"/>
        <v>0</v>
      </c>
      <c r="O51" s="81">
        <f t="shared" si="52"/>
        <v>0</v>
      </c>
      <c r="P51" s="81">
        <f t="shared" si="52"/>
        <v>0</v>
      </c>
      <c r="Q51" s="81">
        <f t="shared" si="52"/>
        <v>0</v>
      </c>
      <c r="R51" s="81">
        <f t="shared" si="52"/>
        <v>0</v>
      </c>
      <c r="S51" s="81">
        <f t="shared" si="52"/>
        <v>0</v>
      </c>
      <c r="T51" s="81">
        <f t="shared" si="52"/>
        <v>0</v>
      </c>
      <c r="U51" s="81">
        <f t="shared" si="52"/>
        <v>0</v>
      </c>
      <c r="V51" s="81">
        <f t="shared" si="52"/>
        <v>0</v>
      </c>
      <c r="W51" s="81">
        <f>SUM(W50)</f>
        <v>4014.1041000000005</v>
      </c>
      <c r="X51" s="81">
        <f>SUM(X50)</f>
        <v>61.193489493599998</v>
      </c>
      <c r="Y51" s="81">
        <f>SUM(Y50)</f>
        <v>-3952.9106105064006</v>
      </c>
      <c r="Z51" s="81">
        <f>SUM(Z50)</f>
        <v>2.4900000000000002</v>
      </c>
      <c r="AA51" s="81">
        <f>SUM(AA50)</f>
        <v>2.4900000044385306</v>
      </c>
      <c r="AC51" s="8"/>
    </row>
    <row r="52" spans="1:29" ht="15" customHeight="1" x14ac:dyDescent="0.25">
      <c r="A52" s="4">
        <v>48</v>
      </c>
      <c r="B52" s="85" t="s">
        <v>81</v>
      </c>
      <c r="C52" s="73">
        <v>1600</v>
      </c>
      <c r="D52" s="74">
        <v>0.36220000000000002</v>
      </c>
      <c r="E52" s="75">
        <f>'04-25'!E52+'05-25'!E52+'06-25'!E52+'07-25'!E52+'08-25'!E52+'09-25'!E52+'10-25'!E52+'11-25'!E52+'12-25'!E52+'01-26'!E52+'02-26'!E52+'03-26'!E52</f>
        <v>2936.4199999999996</v>
      </c>
      <c r="F52" s="75">
        <f>'04-25'!F52+'05-25'!F52+'06-25'!F52+'07-25'!F52+'08-25'!F52+'09-25'!F52+'10-25'!F52+'11-25'!F52+'12-25'!F52+'01-26'!F52+'02-26'!F52+'03-26'!F52</f>
        <v>2625.2109002000002</v>
      </c>
      <c r="G52" s="75">
        <f t="shared" ref="G52:G55" si="53">F52-E52</f>
        <v>-311.20909979999942</v>
      </c>
      <c r="H52" s="75">
        <f>'04-25'!H52+'05-25'!H52+'06-25'!H52+'07-25'!H52+'08-25'!H52+'09-25'!H52+'10-25'!H52+'11-25'!H52+'12-25'!H52+'01-26'!H52+'02-26'!H52+'03-26'!H52</f>
        <v>4332.1999999999989</v>
      </c>
      <c r="I52" s="75">
        <f>'04-25'!I52+'05-25'!I52+'06-25'!I52+'07-25'!I52+'08-25'!I52+'09-25'!I52+'10-25'!I52+'11-25'!I52+'12-25'!I52+'01-26'!I52+'02-26'!I52+'03-26'!I52</f>
        <v>4246.4617292894145</v>
      </c>
      <c r="J52" s="75">
        <f t="shared" ref="J52:J55" si="54">I52-H52</f>
        <v>-85.738270710584402</v>
      </c>
      <c r="K52" s="75">
        <f>'04-25'!K52+'05-25'!K52+'06-25'!K52+'07-25'!K52+'08-25'!K52+'09-25'!K52+'10-25'!K52+'11-25'!K52+'12-25'!K52+'01-26'!K52+'02-26'!K52+'03-26'!K52</f>
        <v>11158.395999999999</v>
      </c>
      <c r="L52" s="75">
        <f>'04-25'!L52+'05-25'!L52+'06-25'!L52+'07-25'!L52+'08-25'!L52+'09-25'!L52+'10-25'!L52+'11-25'!L52+'12-25'!L52+'01-26'!L52+'02-26'!L52+'03-26'!L52</f>
        <v>10299.717164733856</v>
      </c>
      <c r="M52" s="75">
        <f t="shared" ref="M52:M55" si="55">L52-K52</f>
        <v>-858.67883526614241</v>
      </c>
      <c r="N52" s="75">
        <f>'04-25'!N52+'05-25'!N52+'06-25'!N52+'07-25'!N52+'08-25'!N52+'09-25'!N52+'10-25'!N52+'11-25'!N52+'12-25'!N52+'01-26'!N52+'02-26'!N52+'03-26'!N52</f>
        <v>0</v>
      </c>
      <c r="O52" s="75">
        <f>'04-25'!O52+'05-25'!O52+'06-25'!O52+'07-25'!O52+'08-25'!O52+'09-25'!O52+'10-25'!O52+'11-25'!O52+'12-25'!O52+'01-26'!O52+'02-26'!O52+'03-26'!O52</f>
        <v>0</v>
      </c>
      <c r="P52" s="75">
        <f t="shared" ref="P52:P55" si="56">O52-N52</f>
        <v>0</v>
      </c>
      <c r="Q52" s="75">
        <f>'04-25'!Q52+'05-25'!Q52+'06-25'!Q52+'07-25'!Q52+'08-25'!Q52+'09-25'!Q52+'10-25'!Q52+'11-25'!Q52+'12-25'!Q52+'01-26'!Q52+'02-26'!Q52+'03-26'!Q52</f>
        <v>0</v>
      </c>
      <c r="R52" s="75">
        <f>'04-25'!R52+'05-25'!R52+'06-25'!R52+'07-25'!R52+'08-25'!R52+'09-25'!R52+'10-25'!R52+'11-25'!R52+'12-25'!R52+'01-26'!R52+'02-26'!R52+'03-26'!R52</f>
        <v>0</v>
      </c>
      <c r="S52" s="75">
        <f t="shared" ref="S52:S55" si="57">R52-Q52</f>
        <v>0</v>
      </c>
      <c r="T52" s="75">
        <f>'04-25'!T52+'05-25'!T52+'06-25'!T52+'07-25'!T52+'08-25'!T52+'09-25'!T52+'10-25'!T52+'11-25'!T52+'12-25'!T52+'01-26'!T52+'02-26'!T52+'03-26'!T52</f>
        <v>0</v>
      </c>
      <c r="U52" s="75">
        <f>'04-25'!U52+'05-25'!U52+'06-25'!U52+'07-25'!U52+'08-25'!U52+'09-25'!U52+'10-25'!U52+'11-25'!U52+'12-25'!U52+'01-26'!U52+'02-26'!U52+'03-26'!U52</f>
        <v>0</v>
      </c>
      <c r="V52" s="75">
        <f t="shared" ref="V52:V55" si="58">U52-T52</f>
        <v>0</v>
      </c>
      <c r="W52" s="75">
        <f t="shared" ref="W52:W55" si="59">T52+Q52+N52+K52+H52</f>
        <v>15490.595999999998</v>
      </c>
      <c r="X52" s="75">
        <f t="shared" ref="X52:X55" si="60">U52+R52+O52+L52+I52</f>
        <v>14546.178894023271</v>
      </c>
      <c r="Y52" s="75">
        <f t="shared" ref="Y52:Y55" si="61">X52-W52</f>
        <v>-944.41710597672682</v>
      </c>
      <c r="Z52" s="76">
        <f t="shared" ref="Z52:Z55" si="62">IFERROR(W52/E52,0)</f>
        <v>5.2753339099992509</v>
      </c>
      <c r="AA52" s="76">
        <f t="shared" ref="AA52:AA55" si="63">IFERROR(X52/F52,0)</f>
        <v>5.5409563067542793</v>
      </c>
      <c r="AC52" s="8"/>
    </row>
    <row r="53" spans="1:29" ht="15" customHeight="1" x14ac:dyDescent="0.25">
      <c r="A53" s="4">
        <f t="shared" si="12"/>
        <v>49</v>
      </c>
      <c r="B53" s="85" t="s">
        <v>82</v>
      </c>
      <c r="C53" s="73">
        <v>800</v>
      </c>
      <c r="D53" s="74">
        <v>0.36220000000000002</v>
      </c>
      <c r="E53" s="75">
        <f>'04-25'!E53+'05-25'!E53+'06-25'!E53+'07-25'!E53+'08-25'!E53+'09-25'!E53+'10-25'!E53+'11-25'!E53+'12-25'!E53+'01-26'!E53+'02-26'!E53+'03-26'!E53</f>
        <v>1805.3100000000004</v>
      </c>
      <c r="F53" s="75">
        <f>'04-25'!F53+'05-25'!F53+'06-25'!F53+'07-25'!F53+'08-25'!F53+'09-25'!F53+'10-25'!F53+'11-25'!F53+'12-25'!F53+'01-26'!F53+'02-26'!F53+'03-26'!F53</f>
        <v>1559.4386778880003</v>
      </c>
      <c r="G53" s="75">
        <f t="shared" si="53"/>
        <v>-245.87132211200014</v>
      </c>
      <c r="H53" s="75">
        <f>'04-25'!H53+'05-25'!H53+'06-25'!H53+'07-25'!H53+'08-25'!H53+'09-25'!H53+'10-25'!H53+'11-25'!H53+'12-25'!H53+'01-26'!H53+'02-26'!H53+'03-26'!H53</f>
        <v>4386.6000000000013</v>
      </c>
      <c r="I53" s="75">
        <f>'04-25'!I53+'05-25'!I53+'06-25'!I53+'07-25'!I53+'08-25'!I53+'09-25'!I53+'10-25'!I53+'11-25'!I53+'12-25'!I53+'01-26'!I53+'02-26'!I53+'03-26'!I53</f>
        <v>4368.9737304566042</v>
      </c>
      <c r="J53" s="75">
        <f t="shared" si="54"/>
        <v>-17.626269543397029</v>
      </c>
      <c r="K53" s="75">
        <f>'04-25'!K53+'05-25'!K53+'06-25'!K53+'07-25'!K53+'08-25'!K53+'09-25'!K53+'10-25'!K53+'11-25'!K53+'12-25'!K53+'01-26'!K53+'02-26'!K53+'03-26'!K53</f>
        <v>5776.9920000000002</v>
      </c>
      <c r="L53" s="75">
        <f>'04-25'!L53+'05-25'!L53+'06-25'!L53+'07-25'!L53+'08-25'!L53+'09-25'!L53+'10-25'!L53+'11-25'!L53+'12-25'!L53+'01-26'!L53+'02-26'!L53+'03-26'!L53</f>
        <v>5528.1977189635436</v>
      </c>
      <c r="M53" s="75">
        <f t="shared" si="55"/>
        <v>-248.7942810364566</v>
      </c>
      <c r="N53" s="75">
        <f>'04-25'!N53+'05-25'!N53+'06-25'!N53+'07-25'!N53+'08-25'!N53+'09-25'!N53+'10-25'!N53+'11-25'!N53+'12-25'!N53+'01-26'!N53+'02-26'!N53+'03-26'!N53</f>
        <v>0</v>
      </c>
      <c r="O53" s="75">
        <f>'04-25'!O53+'05-25'!O53+'06-25'!O53+'07-25'!O53+'08-25'!O53+'09-25'!O53+'10-25'!O53+'11-25'!O53+'12-25'!O53+'01-26'!O53+'02-26'!O53+'03-26'!O53</f>
        <v>0</v>
      </c>
      <c r="P53" s="75">
        <f t="shared" si="56"/>
        <v>0</v>
      </c>
      <c r="Q53" s="75">
        <f>'04-25'!Q53+'05-25'!Q53+'06-25'!Q53+'07-25'!Q53+'08-25'!Q53+'09-25'!Q53+'10-25'!Q53+'11-25'!Q53+'12-25'!Q53+'01-26'!Q53+'02-26'!Q53+'03-26'!Q53</f>
        <v>0</v>
      </c>
      <c r="R53" s="75">
        <f>'04-25'!R53+'05-25'!R53+'06-25'!R53+'07-25'!R53+'08-25'!R53+'09-25'!R53+'10-25'!R53+'11-25'!R53+'12-25'!R53+'01-26'!R53+'02-26'!R53+'03-26'!R53</f>
        <v>0</v>
      </c>
      <c r="S53" s="75">
        <f t="shared" si="57"/>
        <v>0</v>
      </c>
      <c r="T53" s="75">
        <f>'04-25'!T53+'05-25'!T53+'06-25'!T53+'07-25'!T53+'08-25'!T53+'09-25'!T53+'10-25'!T53+'11-25'!T53+'12-25'!T53+'01-26'!T53+'02-26'!T53+'03-26'!T53</f>
        <v>0</v>
      </c>
      <c r="U53" s="75">
        <f>'04-25'!U53+'05-25'!U53+'06-25'!U53+'07-25'!U53+'08-25'!U53+'09-25'!U53+'10-25'!U53+'11-25'!U53+'12-25'!U53+'01-26'!U53+'02-26'!U53+'03-26'!U53</f>
        <v>0</v>
      </c>
      <c r="V53" s="75">
        <f t="shared" si="58"/>
        <v>0</v>
      </c>
      <c r="W53" s="75">
        <f t="shared" si="59"/>
        <v>10163.592000000001</v>
      </c>
      <c r="X53" s="75">
        <f t="shared" si="60"/>
        <v>9897.1714494201478</v>
      </c>
      <c r="Y53" s="75">
        <f t="shared" si="61"/>
        <v>-266.42055057985272</v>
      </c>
      <c r="Z53" s="76">
        <f t="shared" si="62"/>
        <v>5.6298319956129408</v>
      </c>
      <c r="AA53" s="76">
        <f t="shared" si="63"/>
        <v>6.3466243269175653</v>
      </c>
      <c r="AC53" s="8"/>
    </row>
    <row r="54" spans="1:29" ht="15" customHeight="1" x14ac:dyDescent="0.25">
      <c r="A54" s="4">
        <f t="shared" si="12"/>
        <v>50</v>
      </c>
      <c r="B54" s="85" t="s">
        <v>83</v>
      </c>
      <c r="C54" s="73">
        <v>216</v>
      </c>
      <c r="D54" s="74">
        <v>0.36220000000000002</v>
      </c>
      <c r="E54" s="75">
        <f>'04-25'!E54+'05-25'!E54+'06-25'!E54+'07-25'!E54+'08-25'!E54+'09-25'!E54+'10-25'!E54+'11-25'!E54+'12-25'!E54+'01-26'!E54+'02-26'!E54+'03-26'!E54</f>
        <v>0</v>
      </c>
      <c r="F54" s="75">
        <f>'04-25'!F54+'05-25'!F54+'06-25'!F54+'07-25'!F54+'08-25'!F54+'09-25'!F54+'10-25'!F54+'11-25'!F54+'12-25'!F54+'01-26'!F54+'02-26'!F54+'03-26'!F54</f>
        <v>0</v>
      </c>
      <c r="G54" s="75">
        <f t="shared" si="53"/>
        <v>0</v>
      </c>
      <c r="H54" s="75">
        <f>'04-25'!H54+'05-25'!H54+'06-25'!H54+'07-25'!H54+'08-25'!H54+'09-25'!H54+'10-25'!H54+'11-25'!H54+'12-25'!H54+'01-26'!H54+'02-26'!H54+'03-26'!H54</f>
        <v>54.700000000000017</v>
      </c>
      <c r="I54" s="75">
        <f>'04-25'!I54+'05-25'!I54+'06-25'!I54+'07-25'!I54+'08-25'!I54+'09-25'!I54+'10-25'!I54+'11-25'!I54+'12-25'!I54+'01-26'!I54+'02-26'!I54+'03-26'!I54</f>
        <v>57.429302743500003</v>
      </c>
      <c r="J54" s="75">
        <f t="shared" si="54"/>
        <v>2.7293027434999857</v>
      </c>
      <c r="K54" s="75">
        <f>'04-25'!K54+'05-25'!K54+'06-25'!K54+'07-25'!K54+'08-25'!K54+'09-25'!K54+'10-25'!K54+'11-25'!K54+'12-25'!K54+'01-26'!K54+'02-26'!K54+'03-26'!K54</f>
        <v>0</v>
      </c>
      <c r="L54" s="75">
        <f>'04-25'!L54+'05-25'!L54+'06-25'!L54+'07-25'!L54+'08-25'!L54+'09-25'!L54+'10-25'!L54+'11-25'!L54+'12-25'!L54+'01-26'!L54+'02-26'!L54+'03-26'!L54</f>
        <v>0</v>
      </c>
      <c r="M54" s="75">
        <f t="shared" si="55"/>
        <v>0</v>
      </c>
      <c r="N54" s="75">
        <f>'04-25'!N54+'05-25'!N54+'06-25'!N54+'07-25'!N54+'08-25'!N54+'09-25'!N54+'10-25'!N54+'11-25'!N54+'12-25'!N54+'01-26'!N54+'02-26'!N54+'03-26'!N54</f>
        <v>0</v>
      </c>
      <c r="O54" s="75">
        <f>'04-25'!O54+'05-25'!O54+'06-25'!O54+'07-25'!O54+'08-25'!O54+'09-25'!O54+'10-25'!O54+'11-25'!O54+'12-25'!O54+'01-26'!O54+'02-26'!O54+'03-26'!O54</f>
        <v>0</v>
      </c>
      <c r="P54" s="75">
        <f t="shared" si="56"/>
        <v>0</v>
      </c>
      <c r="Q54" s="75">
        <f>'04-25'!Q54+'05-25'!Q54+'06-25'!Q54+'07-25'!Q54+'08-25'!Q54+'09-25'!Q54+'10-25'!Q54+'11-25'!Q54+'12-25'!Q54+'01-26'!Q54+'02-26'!Q54+'03-26'!Q54</f>
        <v>0</v>
      </c>
      <c r="R54" s="75">
        <f>'04-25'!R54+'05-25'!R54+'06-25'!R54+'07-25'!R54+'08-25'!R54+'09-25'!R54+'10-25'!R54+'11-25'!R54+'12-25'!R54+'01-26'!R54+'02-26'!R54+'03-26'!R54</f>
        <v>0</v>
      </c>
      <c r="S54" s="75">
        <f t="shared" si="57"/>
        <v>0</v>
      </c>
      <c r="T54" s="75">
        <f>'04-25'!T54+'05-25'!T54+'06-25'!T54+'07-25'!T54+'08-25'!T54+'09-25'!T54+'10-25'!T54+'11-25'!T54+'12-25'!T54+'01-26'!T54+'02-26'!T54+'03-26'!T54</f>
        <v>0</v>
      </c>
      <c r="U54" s="75">
        <f>'04-25'!U54+'05-25'!U54+'06-25'!U54+'07-25'!U54+'08-25'!U54+'09-25'!U54+'10-25'!U54+'11-25'!U54+'12-25'!U54+'01-26'!U54+'02-26'!U54+'03-26'!U54</f>
        <v>0</v>
      </c>
      <c r="V54" s="75">
        <f t="shared" si="58"/>
        <v>0</v>
      </c>
      <c r="W54" s="75">
        <f t="shared" si="59"/>
        <v>54.700000000000017</v>
      </c>
      <c r="X54" s="75">
        <f t="shared" si="60"/>
        <v>57.429302743500003</v>
      </c>
      <c r="Y54" s="75">
        <f t="shared" si="61"/>
        <v>2.7293027434999857</v>
      </c>
      <c r="Z54" s="76">
        <f t="shared" si="62"/>
        <v>0</v>
      </c>
      <c r="AA54" s="76">
        <f t="shared" si="63"/>
        <v>0</v>
      </c>
      <c r="AC54" s="8"/>
    </row>
    <row r="55" spans="1:29" ht="15" customHeight="1" x14ac:dyDescent="0.2">
      <c r="A55" s="4">
        <v>51</v>
      </c>
      <c r="B55" s="88" t="s">
        <v>84</v>
      </c>
      <c r="C55" s="73"/>
      <c r="D55" s="74">
        <v>0.36220000000000002</v>
      </c>
      <c r="E55" s="75">
        <f>'04-25'!E55+'05-25'!E55+'06-25'!E55+'07-25'!E55+'08-25'!E55+'09-25'!E55+'10-25'!E55+'11-25'!E55+'12-25'!E55+'01-26'!E55+'02-26'!E55+'03-26'!E55</f>
        <v>0</v>
      </c>
      <c r="F55" s="75">
        <f>'04-25'!F55+'05-25'!F55+'06-25'!F55+'07-25'!F55+'08-25'!F55+'09-25'!F55+'10-25'!F55+'11-25'!F55+'12-25'!F55+'01-26'!F55+'02-26'!F55+'03-26'!F55</f>
        <v>7.9115316963</v>
      </c>
      <c r="G55" s="75">
        <f t="shared" si="53"/>
        <v>7.9115316963</v>
      </c>
      <c r="H55" s="75">
        <f>'04-25'!H55+'05-25'!H55+'06-25'!H55+'07-25'!H55+'08-25'!H55+'09-25'!H55+'10-25'!H55+'11-25'!H55+'12-25'!H55+'01-26'!H55+'02-26'!H55+'03-26'!H55</f>
        <v>0</v>
      </c>
      <c r="I55" s="75">
        <f>'04-25'!I55+'05-25'!I55+'06-25'!I55+'07-25'!I55+'08-25'!I55+'09-25'!I55+'10-25'!I55+'11-25'!I55+'12-25'!I55+'01-26'!I55+'02-26'!I55+'03-26'!I55</f>
        <v>0</v>
      </c>
      <c r="J55" s="75">
        <f t="shared" si="54"/>
        <v>0</v>
      </c>
      <c r="K55" s="75">
        <f>'04-25'!K55+'05-25'!K55+'06-25'!K55+'07-25'!K55+'08-25'!K55+'09-25'!K55+'10-25'!K55+'11-25'!K55+'12-25'!K55+'01-26'!K55+'02-26'!K55+'03-26'!K55</f>
        <v>0</v>
      </c>
      <c r="L55" s="75">
        <f>'04-25'!L55+'05-25'!L55+'06-25'!L55+'07-25'!L55+'08-25'!L55+'09-25'!L55+'10-25'!L55+'11-25'!L55+'12-25'!L55+'01-26'!L55+'02-26'!L55+'03-26'!L55</f>
        <v>61.604918683599998</v>
      </c>
      <c r="M55" s="75">
        <f t="shared" si="55"/>
        <v>61.604918683599998</v>
      </c>
      <c r="N55" s="75">
        <f>'04-25'!N55+'05-25'!N55+'06-25'!N55+'07-25'!N55+'08-25'!N55+'09-25'!N55+'10-25'!N55+'11-25'!N55+'12-25'!N55+'01-26'!N55+'02-26'!N55+'03-26'!N55</f>
        <v>0</v>
      </c>
      <c r="O55" s="75">
        <f>'04-25'!O55+'05-25'!O55+'06-25'!O55+'07-25'!O55+'08-25'!O55+'09-25'!O55+'10-25'!O55+'11-25'!O55+'12-25'!O55+'01-26'!O55+'02-26'!O55+'03-26'!O55</f>
        <v>0</v>
      </c>
      <c r="P55" s="75">
        <f t="shared" si="56"/>
        <v>0</v>
      </c>
      <c r="Q55" s="75">
        <f>'04-25'!Q55+'05-25'!Q55+'06-25'!Q55+'07-25'!Q55+'08-25'!Q55+'09-25'!Q55+'10-25'!Q55+'11-25'!Q55+'12-25'!Q55+'01-26'!Q55+'02-26'!Q55+'03-26'!Q55</f>
        <v>0</v>
      </c>
      <c r="R55" s="75">
        <f>'04-25'!R55+'05-25'!R55+'06-25'!R55+'07-25'!R55+'08-25'!R55+'09-25'!R55+'10-25'!R55+'11-25'!R55+'12-25'!R55+'01-26'!R55+'02-26'!R55+'03-26'!R55</f>
        <v>0</v>
      </c>
      <c r="S55" s="75">
        <f t="shared" si="57"/>
        <v>0</v>
      </c>
      <c r="T55" s="75">
        <f>'04-25'!T55+'05-25'!T55+'06-25'!T55+'07-25'!T55+'08-25'!T55+'09-25'!T55+'10-25'!T55+'11-25'!T55+'12-25'!T55+'01-26'!T55+'02-26'!T55+'03-26'!T55</f>
        <v>0</v>
      </c>
      <c r="U55" s="75">
        <f>'04-25'!U55+'05-25'!U55+'06-25'!U55+'07-25'!U55+'08-25'!U55+'09-25'!U55+'10-25'!U55+'11-25'!U55+'12-25'!U55+'01-26'!U55+'02-26'!U55+'03-26'!U55</f>
        <v>0</v>
      </c>
      <c r="V55" s="75">
        <f t="shared" si="58"/>
        <v>0</v>
      </c>
      <c r="W55" s="75">
        <f t="shared" si="59"/>
        <v>0</v>
      </c>
      <c r="X55" s="75">
        <f t="shared" si="60"/>
        <v>61.604918683599998</v>
      </c>
      <c r="Y55" s="75">
        <f t="shared" si="61"/>
        <v>61.604918683599998</v>
      </c>
      <c r="Z55" s="76">
        <f t="shared" si="62"/>
        <v>0</v>
      </c>
      <c r="AA55" s="76">
        <f t="shared" si="63"/>
        <v>7.7867246253226643</v>
      </c>
      <c r="AC55" s="8"/>
    </row>
    <row r="56" spans="1:29" ht="15" customHeight="1" x14ac:dyDescent="0.25">
      <c r="A56" s="77">
        <v>52</v>
      </c>
      <c r="B56" s="78" t="s">
        <v>85</v>
      </c>
      <c r="C56" s="79">
        <f>SUM(C52:C54)</f>
        <v>2616</v>
      </c>
      <c r="D56" s="80">
        <v>0.36220000000000002</v>
      </c>
      <c r="E56" s="81">
        <f>SUM(E52:E55)</f>
        <v>4741.7299999999996</v>
      </c>
      <c r="F56" s="81">
        <f t="shared" ref="F56:V56" si="64">SUM(F52:F55)</f>
        <v>4192.5611097843002</v>
      </c>
      <c r="G56" s="81">
        <f t="shared" si="64"/>
        <v>-549.16889021569955</v>
      </c>
      <c r="H56" s="81">
        <f t="shared" si="64"/>
        <v>8773.5</v>
      </c>
      <c r="I56" s="81">
        <f t="shared" si="64"/>
        <v>8672.8647624895184</v>
      </c>
      <c r="J56" s="81">
        <f t="shared" si="64"/>
        <v>-100.63523751048145</v>
      </c>
      <c r="K56" s="81">
        <f t="shared" si="64"/>
        <v>16935.387999999999</v>
      </c>
      <c r="L56" s="81">
        <f t="shared" si="64"/>
        <v>15889.519802381001</v>
      </c>
      <c r="M56" s="81">
        <f t="shared" si="64"/>
        <v>-1045.8681976189989</v>
      </c>
      <c r="N56" s="81">
        <f t="shared" si="64"/>
        <v>0</v>
      </c>
      <c r="O56" s="81">
        <f t="shared" si="64"/>
        <v>0</v>
      </c>
      <c r="P56" s="81">
        <f t="shared" si="64"/>
        <v>0</v>
      </c>
      <c r="Q56" s="81">
        <f t="shared" si="64"/>
        <v>0</v>
      </c>
      <c r="R56" s="81">
        <f t="shared" si="64"/>
        <v>0</v>
      </c>
      <c r="S56" s="81">
        <f t="shared" si="64"/>
        <v>0</v>
      </c>
      <c r="T56" s="81">
        <f t="shared" si="64"/>
        <v>0</v>
      </c>
      <c r="U56" s="81">
        <f t="shared" si="64"/>
        <v>0</v>
      </c>
      <c r="V56" s="81">
        <f t="shared" si="64"/>
        <v>0</v>
      </c>
      <c r="W56" s="81">
        <f>SUM(W52:W55)</f>
        <v>25708.887999999999</v>
      </c>
      <c r="X56" s="81">
        <f>SUM(X52:X55)</f>
        <v>24562.384564870517</v>
      </c>
      <c r="Y56" s="81">
        <f>SUM(Y52:Y55)</f>
        <v>-1146.5034351294794</v>
      </c>
      <c r="Z56" s="82">
        <f t="shared" ref="Z56:AA79" si="65">IFERROR(W56/E56,0)</f>
        <v>5.4218371775702119</v>
      </c>
      <c r="AA56" s="82">
        <f t="shared" si="65"/>
        <v>5.858563279506785</v>
      </c>
      <c r="AC56" s="8"/>
    </row>
    <row r="57" spans="1:29" ht="15" customHeight="1" x14ac:dyDescent="0.2">
      <c r="A57" s="4">
        <v>53</v>
      </c>
      <c r="B57" s="88" t="s">
        <v>170</v>
      </c>
      <c r="C57" s="73">
        <v>230.55</v>
      </c>
      <c r="D57" s="74">
        <v>0.36220000000000002</v>
      </c>
      <c r="E57" s="75">
        <f>'04-25'!E57+'05-25'!E57+'06-25'!E57+'07-25'!E57+'08-25'!E57+'09-25'!E57+'10-25'!E57+'11-25'!E57+'12-25'!E57+'01-26'!E57+'02-26'!E57+'03-26'!E57</f>
        <v>672.36999999999989</v>
      </c>
      <c r="F57" s="75">
        <f>'04-25'!F57+'05-25'!F57+'06-25'!F57+'07-25'!F57+'08-25'!F57+'09-25'!F57+'10-25'!F57+'11-25'!F57+'12-25'!F57+'01-26'!F57+'02-26'!F57+'03-26'!F57</f>
        <v>612.089503472263</v>
      </c>
      <c r="G57" s="75">
        <f t="shared" ref="G57:G61" si="66">F57-E57</f>
        <v>-60.280496527736886</v>
      </c>
      <c r="H57" s="75">
        <f>'04-25'!H57+'05-25'!H57+'06-25'!H57+'07-25'!H57+'08-25'!H57+'09-25'!H57+'10-25'!H57+'11-25'!H57+'12-25'!H57+'01-26'!H57+'02-26'!H57+'03-26'!H57</f>
        <v>974.60000000000025</v>
      </c>
      <c r="I57" s="75">
        <f>'04-25'!I57+'05-25'!I57+'06-25'!I57+'07-25'!I57+'08-25'!I57+'09-25'!I57+'10-25'!I57+'11-25'!I57+'12-25'!I57+'01-26'!I57+'02-26'!I57+'03-26'!I57</f>
        <v>930.4456520425</v>
      </c>
      <c r="J57" s="75">
        <f t="shared" ref="J57:J61" si="67">I57-H57</f>
        <v>-44.154347957500249</v>
      </c>
      <c r="K57" s="75">
        <f>'04-25'!K57+'05-25'!K57+'06-25'!K57+'07-25'!K57+'08-25'!K57+'09-25'!K57+'10-25'!K57+'11-25'!K57+'12-25'!K57+'01-26'!K57+'02-26'!K57+'03-26'!K57</f>
        <v>1721.2671999999998</v>
      </c>
      <c r="L57" s="75">
        <f>'04-25'!L57+'05-25'!L57+'06-25'!L57+'07-25'!L57+'08-25'!L57+'09-25'!L57+'10-25'!L57+'11-25'!L57+'12-25'!L57+'01-26'!L57+'02-26'!L57+'03-26'!L57</f>
        <v>1721.9882943028997</v>
      </c>
      <c r="M57" s="75">
        <f t="shared" ref="M57:M61" si="68">L57-K57</f>
        <v>0.72109430289992815</v>
      </c>
      <c r="N57" s="75">
        <f>'04-25'!N57+'05-25'!N57+'06-25'!N57+'07-25'!N57+'08-25'!N57+'09-25'!N57+'10-25'!N57+'11-25'!N57+'12-25'!N57+'01-26'!N57+'02-26'!N57+'03-26'!N57</f>
        <v>0</v>
      </c>
      <c r="O57" s="75">
        <f>'04-25'!O57+'05-25'!O57+'06-25'!O57+'07-25'!O57+'08-25'!O57+'09-25'!O57+'10-25'!O57+'11-25'!O57+'12-25'!O57+'01-26'!O57+'02-26'!O57+'03-26'!O57</f>
        <v>0</v>
      </c>
      <c r="P57" s="75">
        <f t="shared" ref="P57:P61" si="69">O57-N57</f>
        <v>0</v>
      </c>
      <c r="Q57" s="75">
        <f>'04-25'!Q57+'05-25'!Q57+'06-25'!Q57+'07-25'!Q57+'08-25'!Q57+'09-25'!Q57+'10-25'!Q57+'11-25'!Q57+'12-25'!Q57+'01-26'!Q57+'02-26'!Q57+'03-26'!Q57</f>
        <v>0</v>
      </c>
      <c r="R57" s="75">
        <f>'04-25'!R57+'05-25'!R57+'06-25'!R57+'07-25'!R57+'08-25'!R57+'09-25'!R57+'10-25'!R57+'11-25'!R57+'12-25'!R57+'01-26'!R57+'02-26'!R57+'03-26'!R57</f>
        <v>0</v>
      </c>
      <c r="S57" s="75">
        <f t="shared" ref="S57:S61" si="70">R57-Q57</f>
        <v>0</v>
      </c>
      <c r="T57" s="75">
        <f>'04-25'!T57+'05-25'!T57+'06-25'!T57+'07-25'!T57+'08-25'!T57+'09-25'!T57+'10-25'!T57+'11-25'!T57+'12-25'!T57+'01-26'!T57+'02-26'!T57+'03-26'!T57</f>
        <v>0</v>
      </c>
      <c r="U57" s="75">
        <f>'04-25'!U57+'05-25'!U57+'06-25'!U57+'07-25'!U57+'08-25'!U57+'09-25'!U57+'10-25'!U57+'11-25'!U57+'12-25'!U57+'01-26'!U57+'02-26'!U57+'03-26'!U57</f>
        <v>38.819640372199999</v>
      </c>
      <c r="V57" s="75">
        <f t="shared" ref="V57:V61" si="71">U57-T57</f>
        <v>38.819640372199999</v>
      </c>
      <c r="W57" s="75">
        <f t="shared" ref="W57:W61" si="72">T57+Q57+N57+K57+H57</f>
        <v>2695.8672000000001</v>
      </c>
      <c r="X57" s="75">
        <f t="shared" ref="X57:X61" si="73">U57+R57+O57+L57+I57</f>
        <v>2691.2535867175998</v>
      </c>
      <c r="Y57" s="75">
        <f t="shared" ref="Y57:Y61" si="74">X57-W57</f>
        <v>-4.6136132824003653</v>
      </c>
      <c r="Z57" s="76">
        <f t="shared" si="65"/>
        <v>4.0094995315079505</v>
      </c>
      <c r="AA57" s="76">
        <f t="shared" si="65"/>
        <v>4.3968301554766898</v>
      </c>
      <c r="AC57" s="8"/>
    </row>
    <row r="58" spans="1:29" ht="15" customHeight="1" x14ac:dyDescent="0.2">
      <c r="A58" s="4">
        <v>54</v>
      </c>
      <c r="B58" s="88" t="s">
        <v>171</v>
      </c>
      <c r="C58" s="73">
        <v>500</v>
      </c>
      <c r="D58" s="74">
        <v>0.36220000000000002</v>
      </c>
      <c r="E58" s="75">
        <f>'04-25'!E58+'05-25'!E58+'06-25'!E58+'07-25'!E58+'08-25'!E58+'09-25'!E58+'10-25'!E58+'11-25'!E58+'12-25'!E58+'01-26'!E58+'02-26'!E58+'03-26'!E58</f>
        <v>1384.9199999999998</v>
      </c>
      <c r="F58" s="75">
        <f>'04-25'!F58+'05-25'!F58+'06-25'!F58+'07-25'!F58+'08-25'!F58+'09-25'!F58+'10-25'!F58+'11-25'!F58+'12-25'!F58+'01-26'!F58+'02-26'!F58+'03-26'!F58</f>
        <v>1435.6083927586612</v>
      </c>
      <c r="G58" s="75">
        <f t="shared" si="66"/>
        <v>50.688392758661394</v>
      </c>
      <c r="H58" s="75">
        <f>'04-25'!H58+'05-25'!H58+'06-25'!H58+'07-25'!H58+'08-25'!H58+'09-25'!H58+'10-25'!H58+'11-25'!H58+'12-25'!H58+'01-26'!H58+'02-26'!H58+'03-26'!H58</f>
        <v>2390.4</v>
      </c>
      <c r="I58" s="75">
        <f>'04-25'!I58+'05-25'!I58+'06-25'!I58+'07-25'!I58+'08-25'!I58+'09-25'!I58+'10-25'!I58+'11-25'!I58+'12-25'!I58+'01-26'!I58+'02-26'!I58+'03-26'!I58</f>
        <v>2456.6487701961</v>
      </c>
      <c r="J58" s="75">
        <f t="shared" si="67"/>
        <v>66.24877019609994</v>
      </c>
      <c r="K58" s="75">
        <f>'04-25'!K58+'05-25'!K58+'06-25'!K58+'07-25'!K58+'08-25'!K58+'09-25'!K58+'10-25'!K58+'11-25'!K58+'12-25'!K58+'01-26'!K58+'02-26'!K58+'03-26'!K58</f>
        <v>3448.4508000000001</v>
      </c>
      <c r="L58" s="75">
        <f>'04-25'!L58+'05-25'!L58+'06-25'!L58+'07-25'!L58+'08-25'!L58+'09-25'!L58+'10-25'!L58+'11-25'!L58+'12-25'!L58+'01-26'!L58+'02-26'!L58+'03-26'!L58</f>
        <v>3244.9194345485998</v>
      </c>
      <c r="M58" s="75">
        <f t="shared" si="68"/>
        <v>-203.53136545140023</v>
      </c>
      <c r="N58" s="75">
        <f>'04-25'!N58+'05-25'!N58+'06-25'!N58+'07-25'!N58+'08-25'!N58+'09-25'!N58+'10-25'!N58+'11-25'!N58+'12-25'!N58+'01-26'!N58+'02-26'!N58+'03-26'!N58</f>
        <v>0</v>
      </c>
      <c r="O58" s="75">
        <f>'04-25'!O58+'05-25'!O58+'06-25'!O58+'07-25'!O58+'08-25'!O58+'09-25'!O58+'10-25'!O58+'11-25'!O58+'12-25'!O58+'01-26'!O58+'02-26'!O58+'03-26'!O58</f>
        <v>0</v>
      </c>
      <c r="P58" s="75">
        <f t="shared" si="69"/>
        <v>0</v>
      </c>
      <c r="Q58" s="75">
        <f>'04-25'!Q58+'05-25'!Q58+'06-25'!Q58+'07-25'!Q58+'08-25'!Q58+'09-25'!Q58+'10-25'!Q58+'11-25'!Q58+'12-25'!Q58+'01-26'!Q58+'02-26'!Q58+'03-26'!Q58</f>
        <v>0</v>
      </c>
      <c r="R58" s="75">
        <f>'04-25'!R58+'05-25'!R58+'06-25'!R58+'07-25'!R58+'08-25'!R58+'09-25'!R58+'10-25'!R58+'11-25'!R58+'12-25'!R58+'01-26'!R58+'02-26'!R58+'03-26'!R58</f>
        <v>0</v>
      </c>
      <c r="S58" s="75">
        <f t="shared" si="70"/>
        <v>0</v>
      </c>
      <c r="T58" s="75">
        <f>'04-25'!T58+'05-25'!T58+'06-25'!T58+'07-25'!T58+'08-25'!T58+'09-25'!T58+'10-25'!T58+'11-25'!T58+'12-25'!T58+'01-26'!T58+'02-26'!T58+'03-26'!T58</f>
        <v>0</v>
      </c>
      <c r="U58" s="75">
        <f>'04-25'!U58+'05-25'!U58+'06-25'!U58+'07-25'!U58+'08-25'!U58+'09-25'!U58+'10-25'!U58+'11-25'!U58+'12-25'!U58+'01-26'!U58+'02-26'!U58+'03-26'!U58</f>
        <v>80.60513363199999</v>
      </c>
      <c r="V58" s="75">
        <f t="shared" si="71"/>
        <v>80.60513363199999</v>
      </c>
      <c r="W58" s="75">
        <f t="shared" si="72"/>
        <v>5838.8508000000002</v>
      </c>
      <c r="X58" s="75">
        <f t="shared" si="73"/>
        <v>5782.1733383767005</v>
      </c>
      <c r="Y58" s="75">
        <f t="shared" si="74"/>
        <v>-56.677461623299678</v>
      </c>
      <c r="Z58" s="76">
        <f t="shared" si="65"/>
        <v>4.2160202755393819</v>
      </c>
      <c r="AA58" s="76">
        <f t="shared" si="65"/>
        <v>4.0276814816230573</v>
      </c>
      <c r="AC58" s="8"/>
    </row>
    <row r="59" spans="1:29" ht="15" customHeight="1" x14ac:dyDescent="0.2">
      <c r="A59" s="4">
        <v>55</v>
      </c>
      <c r="B59" s="88" t="s">
        <v>86</v>
      </c>
      <c r="C59" s="73">
        <v>625</v>
      </c>
      <c r="D59" s="74">
        <v>0.36220000000000002</v>
      </c>
      <c r="E59" s="75">
        <f>'04-25'!E59+'05-25'!E59+'06-25'!E59+'07-25'!E59+'08-25'!E59+'09-25'!E59+'10-25'!E59+'11-25'!E59+'12-25'!E59+'01-26'!E59+'02-26'!E59+'03-26'!E59</f>
        <v>1731.1600000000003</v>
      </c>
      <c r="F59" s="75">
        <f>'04-25'!F59+'05-25'!F59+'06-25'!F59+'07-25'!F59+'08-25'!F59+'09-25'!F59+'10-25'!F59+'11-25'!F59+'12-25'!F59+'01-26'!F59+'02-26'!F59+'03-26'!F59</f>
        <v>1243.2626053469</v>
      </c>
      <c r="G59" s="75">
        <f t="shared" si="66"/>
        <v>-487.89739465310026</v>
      </c>
      <c r="H59" s="75">
        <f>'04-25'!H59+'05-25'!H59+'06-25'!H59+'07-25'!H59+'08-25'!H59+'09-25'!H59+'10-25'!H59+'11-25'!H59+'12-25'!H59+'01-26'!H59+'02-26'!H59+'03-26'!H59</f>
        <v>2838.8999999999996</v>
      </c>
      <c r="I59" s="75">
        <f>'04-25'!I59+'05-25'!I59+'06-25'!I59+'07-25'!I59+'08-25'!I59+'09-25'!I59+'10-25'!I59+'11-25'!I59+'12-25'!I59+'01-26'!I59+'02-26'!I59+'03-26'!I59</f>
        <v>2019.5215322296999</v>
      </c>
      <c r="J59" s="75">
        <f t="shared" si="67"/>
        <v>-819.37846777029972</v>
      </c>
      <c r="K59" s="75">
        <f>'04-25'!K59+'05-25'!K59+'06-25'!K59+'07-25'!K59+'08-25'!K59+'09-25'!K59+'10-25'!K59+'11-25'!K59+'12-25'!K59+'01-26'!K59+'02-26'!K59+'03-26'!K59</f>
        <v>4431.7695999999996</v>
      </c>
      <c r="L59" s="75">
        <f>'04-25'!L59+'05-25'!L59+'06-25'!L59+'07-25'!L59+'08-25'!L59+'09-25'!L59+'10-25'!L59+'11-25'!L59+'12-25'!L59+'01-26'!L59+'02-26'!L59+'03-26'!L59</f>
        <v>3161.9856493061002</v>
      </c>
      <c r="M59" s="75">
        <f t="shared" si="68"/>
        <v>-1269.7839506938994</v>
      </c>
      <c r="N59" s="75">
        <f>'04-25'!N59+'05-25'!N59+'06-25'!N59+'07-25'!N59+'08-25'!N59+'09-25'!N59+'10-25'!N59+'11-25'!N59+'12-25'!N59+'01-26'!N59+'02-26'!N59+'03-26'!N59</f>
        <v>0</v>
      </c>
      <c r="O59" s="75">
        <f>'04-25'!O59+'05-25'!O59+'06-25'!O59+'07-25'!O59+'08-25'!O59+'09-25'!O59+'10-25'!O59+'11-25'!O59+'12-25'!O59+'01-26'!O59+'02-26'!O59+'03-26'!O59</f>
        <v>0</v>
      </c>
      <c r="P59" s="75">
        <f t="shared" si="69"/>
        <v>0</v>
      </c>
      <c r="Q59" s="75">
        <f>'04-25'!Q59+'05-25'!Q59+'06-25'!Q59+'07-25'!Q59+'08-25'!Q59+'09-25'!Q59+'10-25'!Q59+'11-25'!Q59+'12-25'!Q59+'01-26'!Q59+'02-26'!Q59+'03-26'!Q59</f>
        <v>0</v>
      </c>
      <c r="R59" s="75">
        <f>'04-25'!R59+'05-25'!R59+'06-25'!R59+'07-25'!R59+'08-25'!R59+'09-25'!R59+'10-25'!R59+'11-25'!R59+'12-25'!R59+'01-26'!R59+'02-26'!R59+'03-26'!R59</f>
        <v>0</v>
      </c>
      <c r="S59" s="75">
        <f t="shared" si="70"/>
        <v>0</v>
      </c>
      <c r="T59" s="75">
        <f>'04-25'!T59+'05-25'!T59+'06-25'!T59+'07-25'!T59+'08-25'!T59+'09-25'!T59+'10-25'!T59+'11-25'!T59+'12-25'!T59+'01-26'!T59+'02-26'!T59+'03-26'!T59</f>
        <v>0</v>
      </c>
      <c r="U59" s="75">
        <f>'04-25'!U59+'05-25'!U59+'06-25'!U59+'07-25'!U59+'08-25'!U59+'09-25'!U59+'10-25'!U59+'11-25'!U59+'12-25'!U59+'01-26'!U59+'02-26'!U59+'03-26'!U59</f>
        <v>44.114248171599996</v>
      </c>
      <c r="V59" s="75">
        <f t="shared" si="71"/>
        <v>44.114248171599996</v>
      </c>
      <c r="W59" s="75">
        <f t="shared" si="72"/>
        <v>7270.6695999999993</v>
      </c>
      <c r="X59" s="75">
        <f t="shared" si="73"/>
        <v>5225.6214297074002</v>
      </c>
      <c r="Y59" s="75">
        <f t="shared" si="74"/>
        <v>-2045.048170292599</v>
      </c>
      <c r="Z59" s="76">
        <f t="shared" si="65"/>
        <v>4.1998830841747719</v>
      </c>
      <c r="AA59" s="76">
        <f t="shared" si="65"/>
        <v>4.2031517776160623</v>
      </c>
      <c r="AC59" s="8"/>
    </row>
    <row r="60" spans="1:29" ht="15" customHeight="1" x14ac:dyDescent="0.2">
      <c r="A60" s="4">
        <v>56</v>
      </c>
      <c r="B60" s="88" t="s">
        <v>87</v>
      </c>
      <c r="C60" s="73">
        <v>125</v>
      </c>
      <c r="D60" s="74">
        <v>0.36220000000000002</v>
      </c>
      <c r="E60" s="75">
        <f>'04-25'!E60+'05-25'!E60+'06-25'!E60+'07-25'!E60+'08-25'!E60+'09-25'!E60+'10-25'!E60+'11-25'!E60+'12-25'!E60+'01-26'!E60+'02-26'!E60+'03-26'!E60</f>
        <v>0</v>
      </c>
      <c r="F60" s="75">
        <f>'04-25'!F60+'05-25'!F60+'06-25'!F60+'07-25'!F60+'08-25'!F60+'09-25'!F60+'10-25'!F60+'11-25'!F60+'12-25'!F60+'01-26'!F60+'02-26'!F60+'03-26'!F60</f>
        <v>261.58861575139997</v>
      </c>
      <c r="G60" s="75">
        <f t="shared" si="66"/>
        <v>261.58861575139997</v>
      </c>
      <c r="H60" s="75">
        <f>'04-25'!H60+'05-25'!H60+'06-25'!H60+'07-25'!H60+'08-25'!H60+'09-25'!H60+'10-25'!H60+'11-25'!H60+'12-25'!H60+'01-26'!H60+'02-26'!H60+'03-26'!H60</f>
        <v>0</v>
      </c>
      <c r="I60" s="75">
        <f>'04-25'!I60+'05-25'!I60+'06-25'!I60+'07-25'!I60+'08-25'!I60+'09-25'!I60+'10-25'!I60+'11-25'!I60+'12-25'!I60+'01-26'!I60+'02-26'!I60+'03-26'!I60</f>
        <v>502.12983819159996</v>
      </c>
      <c r="J60" s="75">
        <f t="shared" si="67"/>
        <v>502.12983819159996</v>
      </c>
      <c r="K60" s="75">
        <f>'04-25'!K60+'05-25'!K60+'06-25'!K60+'07-25'!K60+'08-25'!K60+'09-25'!K60+'10-25'!K60+'11-25'!K60+'12-25'!K60+'01-26'!K60+'02-26'!K60+'03-26'!K60</f>
        <v>0</v>
      </c>
      <c r="L60" s="75">
        <f>'04-25'!L60+'05-25'!L60+'06-25'!L60+'07-25'!L60+'08-25'!L60+'09-25'!L60+'10-25'!L60+'11-25'!L60+'12-25'!L60+'01-26'!L60+'02-26'!L60+'03-26'!L60</f>
        <v>590.63290863999998</v>
      </c>
      <c r="M60" s="75">
        <f t="shared" si="68"/>
        <v>590.63290863999998</v>
      </c>
      <c r="N60" s="75">
        <f>'04-25'!N60+'05-25'!N60+'06-25'!N60+'07-25'!N60+'08-25'!N60+'09-25'!N60+'10-25'!N60+'11-25'!N60+'12-25'!N60+'01-26'!N60+'02-26'!N60+'03-26'!N60</f>
        <v>0</v>
      </c>
      <c r="O60" s="75">
        <f>'04-25'!O60+'05-25'!O60+'06-25'!O60+'07-25'!O60+'08-25'!O60+'09-25'!O60+'10-25'!O60+'11-25'!O60+'12-25'!O60+'01-26'!O60+'02-26'!O60+'03-26'!O60</f>
        <v>0</v>
      </c>
      <c r="P60" s="75">
        <f t="shared" si="69"/>
        <v>0</v>
      </c>
      <c r="Q60" s="75">
        <f>'04-25'!Q60+'05-25'!Q60+'06-25'!Q60+'07-25'!Q60+'08-25'!Q60+'09-25'!Q60+'10-25'!Q60+'11-25'!Q60+'12-25'!Q60+'01-26'!Q60+'02-26'!Q60+'03-26'!Q60</f>
        <v>0</v>
      </c>
      <c r="R60" s="75">
        <f>'04-25'!R60+'05-25'!R60+'06-25'!R60+'07-25'!R60+'08-25'!R60+'09-25'!R60+'10-25'!R60+'11-25'!R60+'12-25'!R60+'01-26'!R60+'02-26'!R60+'03-26'!R60</f>
        <v>0</v>
      </c>
      <c r="S60" s="75">
        <f t="shared" si="70"/>
        <v>0</v>
      </c>
      <c r="T60" s="75">
        <f>'04-25'!T60+'05-25'!T60+'06-25'!T60+'07-25'!T60+'08-25'!T60+'09-25'!T60+'10-25'!T60+'11-25'!T60+'12-25'!T60+'01-26'!T60+'02-26'!T60+'03-26'!T60</f>
        <v>0</v>
      </c>
      <c r="U60" s="75">
        <f>'04-25'!U60+'05-25'!U60+'06-25'!U60+'07-25'!U60+'08-25'!U60+'09-25'!U60+'10-25'!U60+'11-25'!U60+'12-25'!U60+'01-26'!U60+'02-26'!U60+'03-26'!U60</f>
        <v>13.2161675286</v>
      </c>
      <c r="V60" s="75">
        <f t="shared" si="71"/>
        <v>13.2161675286</v>
      </c>
      <c r="W60" s="75">
        <f t="shared" si="72"/>
        <v>0</v>
      </c>
      <c r="X60" s="75">
        <f t="shared" si="73"/>
        <v>1105.9789143602</v>
      </c>
      <c r="Y60" s="75">
        <f t="shared" si="74"/>
        <v>1105.9789143602</v>
      </c>
      <c r="Z60" s="76">
        <f t="shared" si="65"/>
        <v>0</v>
      </c>
      <c r="AA60" s="76">
        <f t="shared" si="65"/>
        <v>4.2279321337564015</v>
      </c>
      <c r="AC60" s="8"/>
    </row>
    <row r="61" spans="1:29" ht="15" customHeight="1" x14ac:dyDescent="0.25">
      <c r="A61" s="89">
        <v>57</v>
      </c>
      <c r="B61" s="85" t="s">
        <v>88</v>
      </c>
      <c r="C61" s="73">
        <v>1040</v>
      </c>
      <c r="D61" s="74">
        <v>0.36220000000000002</v>
      </c>
      <c r="E61" s="75">
        <f>'04-25'!E61+'05-25'!E61+'06-25'!E61+'07-25'!E61+'08-25'!E61+'09-25'!E61+'10-25'!E61+'11-25'!E61+'12-25'!E61+'01-26'!E61+'02-26'!E61+'03-26'!E61</f>
        <v>2000.6299999999997</v>
      </c>
      <c r="F61" s="75">
        <f>'04-25'!F61+'05-25'!F61+'06-25'!F61+'07-25'!F61+'08-25'!F61+'09-25'!F61+'10-25'!F61+'11-25'!F61+'12-25'!F61+'01-26'!F61+'02-26'!F61+'03-26'!F61</f>
        <v>1913.5429897900001</v>
      </c>
      <c r="G61" s="75">
        <f t="shared" si="66"/>
        <v>-87.087010209999562</v>
      </c>
      <c r="H61" s="75">
        <f>'04-25'!H61+'05-25'!H61+'06-25'!H61+'07-25'!H61+'08-25'!H61+'09-25'!H61+'10-25'!H61+'11-25'!H61+'12-25'!H61+'01-26'!H61+'02-26'!H61+'03-26'!H61</f>
        <v>3082.400000000001</v>
      </c>
      <c r="I61" s="75">
        <f>'04-25'!I61+'05-25'!I61+'06-25'!I61+'07-25'!I61+'08-25'!I61+'09-25'!I61+'10-25'!I61+'11-25'!I61+'12-25'!I61+'01-26'!I61+'02-26'!I61+'03-26'!I61</f>
        <v>3282.4298867761258</v>
      </c>
      <c r="J61" s="75">
        <f t="shared" si="67"/>
        <v>200.02988677612484</v>
      </c>
      <c r="K61" s="75">
        <f>'04-25'!K61+'05-25'!K61+'06-25'!K61+'07-25'!K61+'08-25'!K61+'09-25'!K61+'10-25'!K61+'11-25'!K61+'12-25'!K61+'01-26'!K61+'02-26'!K61+'03-26'!K61</f>
        <v>6962.192399999999</v>
      </c>
      <c r="L61" s="75">
        <f>'04-25'!L61+'05-25'!L61+'06-25'!L61+'07-25'!L61+'08-25'!L61+'09-25'!L61+'10-25'!L61+'11-25'!L61+'12-25'!L61+'01-26'!L61+'02-26'!L61+'03-26'!L61</f>
        <v>6919.292676943368</v>
      </c>
      <c r="M61" s="75">
        <f t="shared" si="68"/>
        <v>-42.899723056631046</v>
      </c>
      <c r="N61" s="75">
        <f>'04-25'!N61+'05-25'!N61+'06-25'!N61+'07-25'!N61+'08-25'!N61+'09-25'!N61+'10-25'!N61+'11-25'!N61+'12-25'!N61+'01-26'!N61+'02-26'!N61+'03-26'!N61</f>
        <v>0</v>
      </c>
      <c r="O61" s="75">
        <f>'04-25'!O61+'05-25'!O61+'06-25'!O61+'07-25'!O61+'08-25'!O61+'09-25'!O61+'10-25'!O61+'11-25'!O61+'12-25'!O61+'01-26'!O61+'02-26'!O61+'03-26'!O61</f>
        <v>0</v>
      </c>
      <c r="P61" s="75">
        <f t="shared" si="69"/>
        <v>0</v>
      </c>
      <c r="Q61" s="75">
        <f>'04-25'!Q61+'05-25'!Q61+'06-25'!Q61+'07-25'!Q61+'08-25'!Q61+'09-25'!Q61+'10-25'!Q61+'11-25'!Q61+'12-25'!Q61+'01-26'!Q61+'02-26'!Q61+'03-26'!Q61</f>
        <v>0</v>
      </c>
      <c r="R61" s="75">
        <f>'04-25'!R61+'05-25'!R61+'06-25'!R61+'07-25'!R61+'08-25'!R61+'09-25'!R61+'10-25'!R61+'11-25'!R61+'12-25'!R61+'01-26'!R61+'02-26'!R61+'03-26'!R61</f>
        <v>0</v>
      </c>
      <c r="S61" s="75">
        <f t="shared" si="70"/>
        <v>0</v>
      </c>
      <c r="T61" s="75">
        <f>'04-25'!T61+'05-25'!T61+'06-25'!T61+'07-25'!T61+'08-25'!T61+'09-25'!T61+'10-25'!T61+'11-25'!T61+'12-25'!T61+'01-26'!T61+'02-26'!T61+'03-26'!T61</f>
        <v>0</v>
      </c>
      <c r="U61" s="75">
        <f>'04-25'!U61+'05-25'!U61+'06-25'!U61+'07-25'!U61+'08-25'!U61+'09-25'!U61+'10-25'!U61+'11-25'!U61+'12-25'!U61+'01-26'!U61+'02-26'!U61+'03-26'!U61</f>
        <v>0</v>
      </c>
      <c r="V61" s="75">
        <f t="shared" si="71"/>
        <v>0</v>
      </c>
      <c r="W61" s="75">
        <f t="shared" si="72"/>
        <v>10044.5924</v>
      </c>
      <c r="X61" s="75">
        <f t="shared" si="73"/>
        <v>10201.722563719493</v>
      </c>
      <c r="Y61" s="75">
        <f t="shared" si="74"/>
        <v>157.13016371949379</v>
      </c>
      <c r="Z61" s="76">
        <f t="shared" si="65"/>
        <v>5.0207146748774143</v>
      </c>
      <c r="AA61" s="76">
        <f t="shared" si="65"/>
        <v>5.3313265592423775</v>
      </c>
      <c r="AC61" s="8"/>
    </row>
    <row r="62" spans="1:29" ht="15" customHeight="1" x14ac:dyDescent="0.25">
      <c r="A62" s="90">
        <v>58</v>
      </c>
      <c r="B62" s="78" t="s">
        <v>89</v>
      </c>
      <c r="C62" s="79">
        <f>SUM(C57:C61)</f>
        <v>2520.5500000000002</v>
      </c>
      <c r="D62" s="80">
        <v>0.36220000000000002</v>
      </c>
      <c r="E62" s="81">
        <f>SUM(E57:E61)</f>
        <v>5789.08</v>
      </c>
      <c r="F62" s="81">
        <f t="shared" ref="F62:Y62" si="75">SUM(F57:F61)</f>
        <v>5466.0921071192242</v>
      </c>
      <c r="G62" s="81">
        <f t="shared" si="75"/>
        <v>-322.98789288077535</v>
      </c>
      <c r="H62" s="81">
        <f t="shared" si="75"/>
        <v>9286.3000000000011</v>
      </c>
      <c r="I62" s="81">
        <f t="shared" si="75"/>
        <v>9191.1756794360263</v>
      </c>
      <c r="J62" s="81">
        <f t="shared" si="75"/>
        <v>-95.124320563975232</v>
      </c>
      <c r="K62" s="81">
        <f t="shared" si="75"/>
        <v>16563.68</v>
      </c>
      <c r="L62" s="81">
        <f t="shared" si="75"/>
        <v>15638.818963740967</v>
      </c>
      <c r="M62" s="81">
        <f t="shared" si="75"/>
        <v>-924.86103625903081</v>
      </c>
      <c r="N62" s="81">
        <f t="shared" si="75"/>
        <v>0</v>
      </c>
      <c r="O62" s="81">
        <f t="shared" si="75"/>
        <v>0</v>
      </c>
      <c r="P62" s="81">
        <f t="shared" si="75"/>
        <v>0</v>
      </c>
      <c r="Q62" s="81">
        <f t="shared" si="75"/>
        <v>0</v>
      </c>
      <c r="R62" s="81">
        <f t="shared" si="75"/>
        <v>0</v>
      </c>
      <c r="S62" s="81">
        <f t="shared" si="75"/>
        <v>0</v>
      </c>
      <c r="T62" s="81">
        <f t="shared" si="75"/>
        <v>0</v>
      </c>
      <c r="U62" s="81">
        <f t="shared" si="75"/>
        <v>176.75518970439998</v>
      </c>
      <c r="V62" s="81">
        <f t="shared" si="75"/>
        <v>176.75518970439998</v>
      </c>
      <c r="W62" s="81">
        <f t="shared" si="75"/>
        <v>25849.98</v>
      </c>
      <c r="X62" s="81">
        <f t="shared" si="75"/>
        <v>25006.749832881393</v>
      </c>
      <c r="Y62" s="81">
        <f t="shared" si="75"/>
        <v>-843.23016711860532</v>
      </c>
      <c r="Z62" s="82">
        <f t="shared" si="65"/>
        <v>4.4653001858671848</v>
      </c>
      <c r="AA62" s="82">
        <f t="shared" si="65"/>
        <v>4.5748862885628565</v>
      </c>
      <c r="AC62" s="8"/>
    </row>
    <row r="63" spans="1:29" ht="15" customHeight="1" x14ac:dyDescent="0.25">
      <c r="A63" s="4">
        <f t="shared" si="12"/>
        <v>59</v>
      </c>
      <c r="B63" s="85" t="s">
        <v>90</v>
      </c>
      <c r="C63" s="73"/>
      <c r="D63" s="4"/>
      <c r="E63" s="75">
        <f>'04-25'!E63+'05-25'!E63+'06-25'!E63+'07-25'!E63+'08-25'!E63+'09-25'!E63+'10-25'!E63+'11-25'!E63+'12-25'!E63+'01-26'!E63+'02-26'!E63+'03-26'!E63</f>
        <v>0</v>
      </c>
      <c r="F63" s="75">
        <f>'04-25'!F63+'05-25'!F63+'06-25'!F63+'07-25'!F63+'08-25'!F63+'09-25'!F63+'10-25'!F63+'11-25'!F63+'12-25'!F63+'01-26'!F63+'02-26'!F63+'03-26'!F63</f>
        <v>-88.598541318315981</v>
      </c>
      <c r="G63" s="75">
        <f t="shared" ref="G63:G70" si="76">F63-E63</f>
        <v>-88.598541318315981</v>
      </c>
      <c r="H63" s="75">
        <f>'04-25'!H63+'05-25'!H63+'06-25'!H63+'07-25'!H63+'08-25'!H63+'09-25'!H63+'10-25'!H63+'11-25'!H63+'12-25'!H63+'01-26'!H63+'02-26'!H63+'03-26'!H63</f>
        <v>0</v>
      </c>
      <c r="I63" s="75">
        <f>'04-25'!I63+'05-25'!I63+'06-25'!I63+'07-25'!I63+'08-25'!I63+'09-25'!I63+'10-25'!I63+'11-25'!I63+'12-25'!I63+'01-26'!I63+'02-26'!I63+'03-26'!I63</f>
        <v>0</v>
      </c>
      <c r="J63" s="75">
        <f t="shared" ref="J63:J70" si="77">I63-H63</f>
        <v>0</v>
      </c>
      <c r="K63" s="75">
        <f>'04-25'!K63+'05-25'!K63+'06-25'!K63+'07-25'!K63+'08-25'!K63+'09-25'!K63+'10-25'!K63+'11-25'!K63+'12-25'!K63+'01-26'!K63+'02-26'!K63+'03-26'!K63</f>
        <v>0</v>
      </c>
      <c r="L63" s="75">
        <f>'04-25'!L63+'05-25'!L63+'06-25'!L63+'07-25'!L63+'08-25'!L63+'09-25'!L63+'10-25'!L63+'11-25'!L63+'12-25'!L63+'01-26'!L63+'02-26'!L63+'03-26'!L63</f>
        <v>154.6288258029</v>
      </c>
      <c r="M63" s="75">
        <f t="shared" ref="M63:M70" si="78">L63-K63</f>
        <v>154.6288258029</v>
      </c>
      <c r="N63" s="75">
        <f>'04-25'!N63+'05-25'!N63+'06-25'!N63+'07-25'!N63+'08-25'!N63+'09-25'!N63+'10-25'!N63+'11-25'!N63+'12-25'!N63+'01-26'!N63+'02-26'!N63+'03-26'!N63</f>
        <v>0</v>
      </c>
      <c r="O63" s="75">
        <f>'04-25'!O63+'05-25'!O63+'06-25'!O63+'07-25'!O63+'08-25'!O63+'09-25'!O63+'10-25'!O63+'11-25'!O63+'12-25'!O63+'01-26'!O63+'02-26'!O63+'03-26'!O63</f>
        <v>0</v>
      </c>
      <c r="P63" s="75">
        <f t="shared" ref="P63:P70" si="79">O63-N63</f>
        <v>0</v>
      </c>
      <c r="Q63" s="75">
        <f>'04-25'!Q63+'05-25'!Q63+'06-25'!Q63+'07-25'!Q63+'08-25'!Q63+'09-25'!Q63+'10-25'!Q63+'11-25'!Q63+'12-25'!Q63+'01-26'!Q63+'02-26'!Q63+'03-26'!Q63</f>
        <v>0</v>
      </c>
      <c r="R63" s="75">
        <f>'04-25'!R63+'05-25'!R63+'06-25'!R63+'07-25'!R63+'08-25'!R63+'09-25'!R63+'10-25'!R63+'11-25'!R63+'12-25'!R63+'01-26'!R63+'02-26'!R63+'03-26'!R63</f>
        <v>0</v>
      </c>
      <c r="S63" s="75">
        <f t="shared" ref="S63:S70" si="80">R63-Q63</f>
        <v>0</v>
      </c>
      <c r="T63" s="75">
        <f>'04-25'!T63+'05-25'!T63+'06-25'!T63+'07-25'!T63+'08-25'!T63+'09-25'!T63+'10-25'!T63+'11-25'!T63+'12-25'!T63+'01-26'!T63+'02-26'!T63+'03-26'!T63</f>
        <v>0</v>
      </c>
      <c r="U63" s="75">
        <f>'04-25'!U63+'05-25'!U63+'06-25'!U63+'07-25'!U63+'08-25'!U63+'09-25'!U63+'10-25'!U63+'11-25'!U63+'12-25'!U63+'01-26'!U63+'02-26'!U63+'03-26'!U63</f>
        <v>0</v>
      </c>
      <c r="V63" s="75">
        <f t="shared" ref="V63:V70" si="81">U63-T63</f>
        <v>0</v>
      </c>
      <c r="W63" s="75">
        <f t="shared" ref="W63:W70" si="82">T63+Q63+N63+K63+H63</f>
        <v>0</v>
      </c>
      <c r="X63" s="75">
        <f t="shared" ref="X63:X70" si="83">U63+R63+O63+L63+I63</f>
        <v>154.6288258029</v>
      </c>
      <c r="Y63" s="75">
        <f t="shared" ref="Y63:Y70" si="84">X63-W63</f>
        <v>154.6288258029</v>
      </c>
      <c r="Z63" s="76">
        <f t="shared" si="65"/>
        <v>0</v>
      </c>
      <c r="AA63" s="76">
        <f t="shared" si="65"/>
        <v>-1.7452750745336885</v>
      </c>
      <c r="AC63" s="8"/>
    </row>
    <row r="64" spans="1:29" ht="15" customHeight="1" x14ac:dyDescent="0.25">
      <c r="A64" s="4">
        <f t="shared" si="12"/>
        <v>60</v>
      </c>
      <c r="B64" s="85" t="s">
        <v>91</v>
      </c>
      <c r="C64" s="73"/>
      <c r="D64" s="4"/>
      <c r="E64" s="75">
        <f>'04-25'!E64+'05-25'!E64+'06-25'!E64+'07-25'!E64+'08-25'!E64+'09-25'!E64+'10-25'!E64+'11-25'!E64+'12-25'!E64+'01-26'!E64+'02-26'!E64+'03-26'!E64</f>
        <v>1470.3500000000001</v>
      </c>
      <c r="F64" s="75">
        <f>'04-25'!F64+'05-25'!F64+'06-25'!F64+'07-25'!F64+'08-25'!F64+'09-25'!F64+'10-25'!F64+'11-25'!F64+'12-25'!F64+'01-26'!F64+'02-26'!F64+'03-26'!F64</f>
        <v>1317.2028395063999</v>
      </c>
      <c r="G64" s="75">
        <f t="shared" si="76"/>
        <v>-153.14716049360027</v>
      </c>
      <c r="H64" s="75">
        <f>'04-25'!H64+'05-25'!H64+'06-25'!H64+'07-25'!H64+'08-25'!H64+'09-25'!H64+'10-25'!H64+'11-25'!H64+'12-25'!H64+'01-26'!H64+'02-26'!H64+'03-26'!H64</f>
        <v>0</v>
      </c>
      <c r="I64" s="75">
        <f>'04-25'!I64+'05-25'!I64+'06-25'!I64+'07-25'!I64+'08-25'!I64+'09-25'!I64+'10-25'!I64+'11-25'!I64+'12-25'!I64+'01-26'!I64+'02-26'!I64+'03-26'!I64</f>
        <v>0</v>
      </c>
      <c r="J64" s="75">
        <f t="shared" si="77"/>
        <v>0</v>
      </c>
      <c r="K64" s="75">
        <f>'04-25'!K64+'05-25'!K64+'06-25'!K64+'07-25'!K64+'08-25'!K64+'09-25'!K64+'10-25'!K64+'11-25'!K64+'12-25'!K64+'01-26'!K64+'02-26'!K64+'03-26'!K64</f>
        <v>8557.4370000000017</v>
      </c>
      <c r="L64" s="75">
        <f>'04-25'!L64+'05-25'!L64+'06-25'!L64+'07-25'!L64+'08-25'!L64+'09-25'!L64+'10-25'!L64+'11-25'!L64+'12-25'!L64+'01-26'!L64+'02-26'!L64+'03-26'!L64</f>
        <v>7441.1148736566138</v>
      </c>
      <c r="M64" s="75">
        <f t="shared" si="78"/>
        <v>-1116.3221263433879</v>
      </c>
      <c r="N64" s="75">
        <f>'04-25'!N64+'05-25'!N64+'06-25'!N64+'07-25'!N64+'08-25'!N64+'09-25'!N64+'10-25'!N64+'11-25'!N64+'12-25'!N64+'01-26'!N64+'02-26'!N64+'03-26'!N64</f>
        <v>0</v>
      </c>
      <c r="O64" s="75">
        <f>'04-25'!O64+'05-25'!O64+'06-25'!O64+'07-25'!O64+'08-25'!O64+'09-25'!O64+'10-25'!O64+'11-25'!O64+'12-25'!O64+'01-26'!O64+'02-26'!O64+'03-26'!O64</f>
        <v>0</v>
      </c>
      <c r="P64" s="75">
        <f t="shared" si="79"/>
        <v>0</v>
      </c>
      <c r="Q64" s="75">
        <f>'04-25'!Q64+'05-25'!Q64+'06-25'!Q64+'07-25'!Q64+'08-25'!Q64+'09-25'!Q64+'10-25'!Q64+'11-25'!Q64+'12-25'!Q64+'01-26'!Q64+'02-26'!Q64+'03-26'!Q64</f>
        <v>0</v>
      </c>
      <c r="R64" s="75">
        <f>'04-25'!R64+'05-25'!R64+'06-25'!R64+'07-25'!R64+'08-25'!R64+'09-25'!R64+'10-25'!R64+'11-25'!R64+'12-25'!R64+'01-26'!R64+'02-26'!R64+'03-26'!R64</f>
        <v>0</v>
      </c>
      <c r="S64" s="75">
        <f t="shared" si="80"/>
        <v>0</v>
      </c>
      <c r="T64" s="75">
        <f>'04-25'!T64+'05-25'!T64+'06-25'!T64+'07-25'!T64+'08-25'!T64+'09-25'!T64+'10-25'!T64+'11-25'!T64+'12-25'!T64+'01-26'!T64+'02-26'!T64+'03-26'!T64</f>
        <v>0</v>
      </c>
      <c r="U64" s="75">
        <f>'04-25'!U64+'05-25'!U64+'06-25'!U64+'07-25'!U64+'08-25'!U64+'09-25'!U64+'10-25'!U64+'11-25'!U64+'12-25'!U64+'01-26'!U64+'02-26'!U64+'03-26'!U64</f>
        <v>-5.2258773599999996E-2</v>
      </c>
      <c r="V64" s="75">
        <f t="shared" si="81"/>
        <v>-5.2258773599999996E-2</v>
      </c>
      <c r="W64" s="75">
        <f t="shared" si="82"/>
        <v>8557.4370000000017</v>
      </c>
      <c r="X64" s="75">
        <f t="shared" si="83"/>
        <v>7441.0626148830133</v>
      </c>
      <c r="Y64" s="75">
        <f t="shared" si="84"/>
        <v>-1116.3743851169884</v>
      </c>
      <c r="Z64" s="76">
        <f t="shared" si="65"/>
        <v>5.82</v>
      </c>
      <c r="AA64" s="76">
        <f t="shared" si="65"/>
        <v>5.6491395187634348</v>
      </c>
      <c r="AC64" s="8"/>
    </row>
    <row r="65" spans="1:29" ht="15" customHeight="1" x14ac:dyDescent="0.25">
      <c r="A65" s="4">
        <f t="shared" si="12"/>
        <v>61</v>
      </c>
      <c r="B65" s="85" t="s">
        <v>92</v>
      </c>
      <c r="C65" s="73"/>
      <c r="D65" s="4"/>
      <c r="E65" s="75">
        <f>'04-25'!E65+'05-25'!E65+'06-25'!E65+'07-25'!E65+'08-25'!E65+'09-25'!E65+'10-25'!E65+'11-25'!E65+'12-25'!E65+'01-26'!E65+'02-26'!E65+'03-26'!E65</f>
        <v>0</v>
      </c>
      <c r="F65" s="75">
        <f>'04-25'!F65+'05-25'!F65+'06-25'!F65+'07-25'!F65+'08-25'!F65+'09-25'!F65+'10-25'!F65+'11-25'!F65+'12-25'!F65+'01-26'!F65+'02-26'!F65+'03-26'!F65</f>
        <v>-305.38558822364996</v>
      </c>
      <c r="G65" s="75">
        <f t="shared" si="76"/>
        <v>-305.38558822364996</v>
      </c>
      <c r="H65" s="75">
        <f>'04-25'!H65+'05-25'!H65+'06-25'!H65+'07-25'!H65+'08-25'!H65+'09-25'!H65+'10-25'!H65+'11-25'!H65+'12-25'!H65+'01-26'!H65+'02-26'!H65+'03-26'!H65</f>
        <v>0</v>
      </c>
      <c r="I65" s="75">
        <f>'04-25'!I65+'05-25'!I65+'06-25'!I65+'07-25'!I65+'08-25'!I65+'09-25'!I65+'10-25'!I65+'11-25'!I65+'12-25'!I65+'01-26'!I65+'02-26'!I65+'03-26'!I65</f>
        <v>0</v>
      </c>
      <c r="J65" s="75">
        <f t="shared" si="77"/>
        <v>0</v>
      </c>
      <c r="K65" s="75">
        <f>'04-25'!K65+'05-25'!K65+'06-25'!K65+'07-25'!K65+'08-25'!K65+'09-25'!K65+'10-25'!K65+'11-25'!K65+'12-25'!K65+'01-26'!K65+'02-26'!K65+'03-26'!K65</f>
        <v>0</v>
      </c>
      <c r="L65" s="75">
        <f>'04-25'!L65+'05-25'!L65+'06-25'!L65+'07-25'!L65+'08-25'!L65+'09-25'!L65+'10-25'!L65+'11-25'!L65+'12-25'!L65+'01-26'!L65+'02-26'!L65+'03-26'!L65</f>
        <v>-1200.3776435433872</v>
      </c>
      <c r="M65" s="75">
        <f t="shared" si="78"/>
        <v>-1200.3776435433872</v>
      </c>
      <c r="N65" s="75">
        <f>'04-25'!N65+'05-25'!N65+'06-25'!N65+'07-25'!N65+'08-25'!N65+'09-25'!N65+'10-25'!N65+'11-25'!N65+'12-25'!N65+'01-26'!N65+'02-26'!N65+'03-26'!N65</f>
        <v>0</v>
      </c>
      <c r="O65" s="75">
        <f>'04-25'!O65+'05-25'!O65+'06-25'!O65+'07-25'!O65+'08-25'!O65+'09-25'!O65+'10-25'!O65+'11-25'!O65+'12-25'!O65+'01-26'!O65+'02-26'!O65+'03-26'!O65</f>
        <v>0</v>
      </c>
      <c r="P65" s="75">
        <f t="shared" si="79"/>
        <v>0</v>
      </c>
      <c r="Q65" s="75">
        <f>'04-25'!Q65+'05-25'!Q65+'06-25'!Q65+'07-25'!Q65+'08-25'!Q65+'09-25'!Q65+'10-25'!Q65+'11-25'!Q65+'12-25'!Q65+'01-26'!Q65+'02-26'!Q65+'03-26'!Q65</f>
        <v>0</v>
      </c>
      <c r="R65" s="75">
        <f>'04-25'!R65+'05-25'!R65+'06-25'!R65+'07-25'!R65+'08-25'!R65+'09-25'!R65+'10-25'!R65+'11-25'!R65+'12-25'!R65+'01-26'!R65+'02-26'!R65+'03-26'!R65</f>
        <v>0</v>
      </c>
      <c r="S65" s="75">
        <f t="shared" si="80"/>
        <v>0</v>
      </c>
      <c r="T65" s="75">
        <f>'04-25'!T65+'05-25'!T65+'06-25'!T65+'07-25'!T65+'08-25'!T65+'09-25'!T65+'10-25'!T65+'11-25'!T65+'12-25'!T65+'01-26'!T65+'02-26'!T65+'03-26'!T65</f>
        <v>0</v>
      </c>
      <c r="U65" s="75">
        <f>'04-25'!U65+'05-25'!U65+'06-25'!U65+'07-25'!U65+'08-25'!U65+'09-25'!U65+'10-25'!U65+'11-25'!U65+'12-25'!U65+'01-26'!U65+'02-26'!U65+'03-26'!U65</f>
        <v>0</v>
      </c>
      <c r="V65" s="75">
        <f t="shared" si="81"/>
        <v>0</v>
      </c>
      <c r="W65" s="75">
        <f t="shared" si="82"/>
        <v>0</v>
      </c>
      <c r="X65" s="75">
        <f t="shared" si="83"/>
        <v>-1200.3776435433872</v>
      </c>
      <c r="Y65" s="75">
        <f t="shared" si="84"/>
        <v>-1200.3776435433872</v>
      </c>
      <c r="Z65" s="76">
        <f t="shared" si="65"/>
        <v>0</v>
      </c>
      <c r="AA65" s="76">
        <f t="shared" si="65"/>
        <v>3.9306951271855284</v>
      </c>
      <c r="AC65" s="8"/>
    </row>
    <row r="66" spans="1:29" ht="15" customHeight="1" x14ac:dyDescent="0.25">
      <c r="A66" s="4">
        <f t="shared" si="12"/>
        <v>62</v>
      </c>
      <c r="B66" s="85" t="s">
        <v>93</v>
      </c>
      <c r="C66" s="73"/>
      <c r="D66" s="4"/>
      <c r="E66" s="75">
        <f>'04-25'!E66+'05-25'!E66+'06-25'!E66+'07-25'!E66+'08-25'!E66+'09-25'!E66+'10-25'!E66+'11-25'!E66+'12-25'!E66+'01-26'!E66+'02-26'!E66+'03-26'!E66</f>
        <v>0</v>
      </c>
      <c r="F66" s="75">
        <f>'04-25'!F66+'05-25'!F66+'06-25'!F66+'07-25'!F66+'08-25'!F66+'09-25'!F66+'10-25'!F66+'11-25'!F66+'12-25'!F66+'01-26'!F66+'02-26'!F66+'03-26'!F66</f>
        <v>0</v>
      </c>
      <c r="G66" s="75">
        <f t="shared" si="76"/>
        <v>0</v>
      </c>
      <c r="H66" s="75">
        <f>'04-25'!H66+'05-25'!H66+'06-25'!H66+'07-25'!H66+'08-25'!H66+'09-25'!H66+'10-25'!H66+'11-25'!H66+'12-25'!H66+'01-26'!H66+'02-26'!H66+'03-26'!H66</f>
        <v>0</v>
      </c>
      <c r="I66" s="75">
        <f>'04-25'!I66+'05-25'!I66+'06-25'!I66+'07-25'!I66+'08-25'!I66+'09-25'!I66+'10-25'!I66+'11-25'!I66+'12-25'!I66+'01-26'!I66+'02-26'!I66+'03-26'!I66</f>
        <v>0</v>
      </c>
      <c r="J66" s="75">
        <f t="shared" si="77"/>
        <v>0</v>
      </c>
      <c r="K66" s="75">
        <f>'04-25'!K66+'05-25'!K66+'06-25'!K66+'07-25'!K66+'08-25'!K66+'09-25'!K66+'10-25'!K66+'11-25'!K66+'12-25'!K66+'01-26'!K66+'02-26'!K66+'03-26'!K66</f>
        <v>0</v>
      </c>
      <c r="L66" s="75">
        <f>'04-25'!L66+'05-25'!L66+'06-25'!L66+'07-25'!L66+'08-25'!L66+'09-25'!L66+'10-25'!L66+'11-25'!L66+'12-25'!L66+'01-26'!L66+'02-26'!L66+'03-26'!L66</f>
        <v>0</v>
      </c>
      <c r="M66" s="75">
        <f t="shared" si="78"/>
        <v>0</v>
      </c>
      <c r="N66" s="75">
        <f>'04-25'!N66+'05-25'!N66+'06-25'!N66+'07-25'!N66+'08-25'!N66+'09-25'!N66+'10-25'!N66+'11-25'!N66+'12-25'!N66+'01-26'!N66+'02-26'!N66+'03-26'!N66</f>
        <v>0</v>
      </c>
      <c r="O66" s="75">
        <f>'04-25'!O66+'05-25'!O66+'06-25'!O66+'07-25'!O66+'08-25'!O66+'09-25'!O66+'10-25'!O66+'11-25'!O66+'12-25'!O66+'01-26'!O66+'02-26'!O66+'03-26'!O66</f>
        <v>0</v>
      </c>
      <c r="P66" s="75">
        <f t="shared" si="79"/>
        <v>0</v>
      </c>
      <c r="Q66" s="75">
        <f>'04-25'!Q66+'05-25'!Q66+'06-25'!Q66+'07-25'!Q66+'08-25'!Q66+'09-25'!Q66+'10-25'!Q66+'11-25'!Q66+'12-25'!Q66+'01-26'!Q66+'02-26'!Q66+'03-26'!Q66</f>
        <v>0</v>
      </c>
      <c r="R66" s="75">
        <f>'04-25'!R66+'05-25'!R66+'06-25'!R66+'07-25'!R66+'08-25'!R66+'09-25'!R66+'10-25'!R66+'11-25'!R66+'12-25'!R66+'01-26'!R66+'02-26'!R66+'03-26'!R66</f>
        <v>0</v>
      </c>
      <c r="S66" s="75">
        <f t="shared" si="80"/>
        <v>0</v>
      </c>
      <c r="T66" s="75">
        <f>'04-25'!T66+'05-25'!T66+'06-25'!T66+'07-25'!T66+'08-25'!T66+'09-25'!T66+'10-25'!T66+'11-25'!T66+'12-25'!T66+'01-26'!T66+'02-26'!T66+'03-26'!T66</f>
        <v>0</v>
      </c>
      <c r="U66" s="75">
        <f>'04-25'!U66+'05-25'!U66+'06-25'!U66+'07-25'!U66+'08-25'!U66+'09-25'!U66+'10-25'!U66+'11-25'!U66+'12-25'!U66+'01-26'!U66+'02-26'!U66+'03-26'!U66</f>
        <v>0</v>
      </c>
      <c r="V66" s="75">
        <f t="shared" si="81"/>
        <v>0</v>
      </c>
      <c r="W66" s="75">
        <f t="shared" si="82"/>
        <v>0</v>
      </c>
      <c r="X66" s="75">
        <f t="shared" si="83"/>
        <v>0</v>
      </c>
      <c r="Y66" s="75">
        <f t="shared" si="84"/>
        <v>0</v>
      </c>
      <c r="Z66" s="76">
        <f t="shared" si="65"/>
        <v>0</v>
      </c>
      <c r="AA66" s="76">
        <f t="shared" si="65"/>
        <v>0</v>
      </c>
      <c r="AC66" s="8"/>
    </row>
    <row r="67" spans="1:29" ht="15" customHeight="1" x14ac:dyDescent="0.25">
      <c r="A67" s="4">
        <f t="shared" si="12"/>
        <v>63</v>
      </c>
      <c r="B67" s="85" t="s">
        <v>94</v>
      </c>
      <c r="C67" s="73"/>
      <c r="D67" s="4"/>
      <c r="E67" s="75">
        <f>'04-25'!E67+'05-25'!E67+'06-25'!E67+'07-25'!E67+'08-25'!E67+'09-25'!E67+'10-25'!E67+'11-25'!E67+'12-25'!E67+'01-26'!E67+'02-26'!E67+'03-26'!E67</f>
        <v>0</v>
      </c>
      <c r="F67" s="75">
        <f>'04-25'!F67+'05-25'!F67+'06-25'!F67+'07-25'!F67+'08-25'!F67+'09-25'!F67+'10-25'!F67+'11-25'!F67+'12-25'!F67+'01-26'!F67+'02-26'!F67+'03-26'!F67</f>
        <v>0</v>
      </c>
      <c r="G67" s="75">
        <f t="shared" si="76"/>
        <v>0</v>
      </c>
      <c r="H67" s="75">
        <f>'04-25'!H67+'05-25'!H67+'06-25'!H67+'07-25'!H67+'08-25'!H67+'09-25'!H67+'10-25'!H67+'11-25'!H67+'12-25'!H67+'01-26'!H67+'02-26'!H67+'03-26'!H67</f>
        <v>0</v>
      </c>
      <c r="I67" s="75">
        <f>'04-25'!I67+'05-25'!I67+'06-25'!I67+'07-25'!I67+'08-25'!I67+'09-25'!I67+'10-25'!I67+'11-25'!I67+'12-25'!I67+'01-26'!I67+'02-26'!I67+'03-26'!I67</f>
        <v>0</v>
      </c>
      <c r="J67" s="75">
        <f t="shared" si="77"/>
        <v>0</v>
      </c>
      <c r="K67" s="75">
        <f>'04-25'!K67+'05-25'!K67+'06-25'!K67+'07-25'!K67+'08-25'!K67+'09-25'!K67+'10-25'!K67+'11-25'!K67+'12-25'!K67+'01-26'!K67+'02-26'!K67+'03-26'!K67</f>
        <v>0</v>
      </c>
      <c r="L67" s="75">
        <f>'04-25'!L67+'05-25'!L67+'06-25'!L67+'07-25'!L67+'08-25'!L67+'09-25'!L67+'10-25'!L67+'11-25'!L67+'12-25'!L67+'01-26'!L67+'02-26'!L67+'03-26'!L67</f>
        <v>0</v>
      </c>
      <c r="M67" s="75">
        <f t="shared" si="78"/>
        <v>0</v>
      </c>
      <c r="N67" s="75">
        <f>'04-25'!N67+'05-25'!N67+'06-25'!N67+'07-25'!N67+'08-25'!N67+'09-25'!N67+'10-25'!N67+'11-25'!N67+'12-25'!N67+'01-26'!N67+'02-26'!N67+'03-26'!N67</f>
        <v>0</v>
      </c>
      <c r="O67" s="75">
        <f>'04-25'!O67+'05-25'!O67+'06-25'!O67+'07-25'!O67+'08-25'!O67+'09-25'!O67+'10-25'!O67+'11-25'!O67+'12-25'!O67+'01-26'!O67+'02-26'!O67+'03-26'!O67</f>
        <v>0</v>
      </c>
      <c r="P67" s="75">
        <f t="shared" si="79"/>
        <v>0</v>
      </c>
      <c r="Q67" s="75">
        <f>'04-25'!Q67+'05-25'!Q67+'06-25'!Q67+'07-25'!Q67+'08-25'!Q67+'09-25'!Q67+'10-25'!Q67+'11-25'!Q67+'12-25'!Q67+'01-26'!Q67+'02-26'!Q67+'03-26'!Q67</f>
        <v>0</v>
      </c>
      <c r="R67" s="75">
        <f>'04-25'!R67+'05-25'!R67+'06-25'!R67+'07-25'!R67+'08-25'!R67+'09-25'!R67+'10-25'!R67+'11-25'!R67+'12-25'!R67+'01-26'!R67+'02-26'!R67+'03-26'!R67</f>
        <v>0</v>
      </c>
      <c r="S67" s="75">
        <f t="shared" si="80"/>
        <v>0</v>
      </c>
      <c r="T67" s="75">
        <f>'04-25'!T67+'05-25'!T67+'06-25'!T67+'07-25'!T67+'08-25'!T67+'09-25'!T67+'10-25'!T67+'11-25'!T67+'12-25'!T67+'01-26'!T67+'02-26'!T67+'03-26'!T67</f>
        <v>0</v>
      </c>
      <c r="U67" s="75">
        <f>'04-25'!U67+'05-25'!U67+'06-25'!U67+'07-25'!U67+'08-25'!U67+'09-25'!U67+'10-25'!U67+'11-25'!U67+'12-25'!U67+'01-26'!U67+'02-26'!U67+'03-26'!U67</f>
        <v>0</v>
      </c>
      <c r="V67" s="75">
        <f t="shared" si="81"/>
        <v>0</v>
      </c>
      <c r="W67" s="75">
        <f t="shared" si="82"/>
        <v>0</v>
      </c>
      <c r="X67" s="75">
        <f t="shared" si="83"/>
        <v>0</v>
      </c>
      <c r="Y67" s="75">
        <f t="shared" si="84"/>
        <v>0</v>
      </c>
      <c r="Z67" s="76">
        <f t="shared" si="65"/>
        <v>0</v>
      </c>
      <c r="AA67" s="76">
        <f t="shared" si="65"/>
        <v>0</v>
      </c>
      <c r="AC67" s="8"/>
    </row>
    <row r="68" spans="1:29" ht="15" customHeight="1" x14ac:dyDescent="0.25">
      <c r="A68" s="4">
        <v>64</v>
      </c>
      <c r="B68" s="91" t="s">
        <v>95</v>
      </c>
      <c r="C68" s="73"/>
      <c r="D68" s="4"/>
      <c r="E68" s="75">
        <f>'04-25'!E68+'05-25'!E68+'06-25'!E68+'07-25'!E68+'08-25'!E68+'09-25'!E68+'10-25'!E68+'11-25'!E68+'12-25'!E68+'01-26'!E68+'02-26'!E68+'03-26'!E68</f>
        <v>0</v>
      </c>
      <c r="F68" s="75">
        <f>'04-25'!F68+'05-25'!F68+'06-25'!F68+'07-25'!F68+'08-25'!F68+'09-25'!F68+'10-25'!F68+'11-25'!F68+'12-25'!F68+'01-26'!F68+'02-26'!F68+'03-26'!F68</f>
        <v>0</v>
      </c>
      <c r="G68" s="75">
        <f t="shared" si="76"/>
        <v>0</v>
      </c>
      <c r="H68" s="75">
        <f>'04-25'!H68+'05-25'!H68+'06-25'!H68+'07-25'!H68+'08-25'!H68+'09-25'!H68+'10-25'!H68+'11-25'!H68+'12-25'!H68+'01-26'!H68+'02-26'!H68+'03-26'!H68</f>
        <v>0</v>
      </c>
      <c r="I68" s="75">
        <f>'04-25'!I68+'05-25'!I68+'06-25'!I68+'07-25'!I68+'08-25'!I68+'09-25'!I68+'10-25'!I68+'11-25'!I68+'12-25'!I68+'01-26'!I68+'02-26'!I68+'03-26'!I68</f>
        <v>0</v>
      </c>
      <c r="J68" s="75">
        <f t="shared" si="77"/>
        <v>0</v>
      </c>
      <c r="K68" s="75">
        <f>'04-25'!K68+'05-25'!K68+'06-25'!K68+'07-25'!K68+'08-25'!K68+'09-25'!K68+'10-25'!K68+'11-25'!K68+'12-25'!K68+'01-26'!K68+'02-26'!K68+'03-26'!K68</f>
        <v>0</v>
      </c>
      <c r="L68" s="75">
        <f>'04-25'!L68+'05-25'!L68+'06-25'!L68+'07-25'!L68+'08-25'!L68+'09-25'!L68+'10-25'!L68+'11-25'!L68+'12-25'!L68+'01-26'!L68+'02-26'!L68+'03-26'!L68</f>
        <v>0</v>
      </c>
      <c r="M68" s="75">
        <f t="shared" si="78"/>
        <v>0</v>
      </c>
      <c r="N68" s="75">
        <f>'04-25'!N68+'05-25'!N68+'06-25'!N68+'07-25'!N68+'08-25'!N68+'09-25'!N68+'10-25'!N68+'11-25'!N68+'12-25'!N68+'01-26'!N68+'02-26'!N68+'03-26'!N68</f>
        <v>0</v>
      </c>
      <c r="O68" s="75">
        <f>'04-25'!O68+'05-25'!O68+'06-25'!O68+'07-25'!O68+'08-25'!O68+'09-25'!O68+'10-25'!O68+'11-25'!O68+'12-25'!O68+'01-26'!O68+'02-26'!O68+'03-26'!O68</f>
        <v>0</v>
      </c>
      <c r="P68" s="75">
        <f t="shared" si="79"/>
        <v>0</v>
      </c>
      <c r="Q68" s="75">
        <f>'04-25'!Q68+'05-25'!Q68+'06-25'!Q68+'07-25'!Q68+'08-25'!Q68+'09-25'!Q68+'10-25'!Q68+'11-25'!Q68+'12-25'!Q68+'01-26'!Q68+'02-26'!Q68+'03-26'!Q68</f>
        <v>0</v>
      </c>
      <c r="R68" s="75">
        <f>'04-25'!R68+'05-25'!R68+'06-25'!R68+'07-25'!R68+'08-25'!R68+'09-25'!R68+'10-25'!R68+'11-25'!R68+'12-25'!R68+'01-26'!R68+'02-26'!R68+'03-26'!R68</f>
        <v>0</v>
      </c>
      <c r="S68" s="75">
        <f t="shared" si="80"/>
        <v>0</v>
      </c>
      <c r="T68" s="75">
        <f>'04-25'!T68+'05-25'!T68+'06-25'!T68+'07-25'!T68+'08-25'!T68+'09-25'!T68+'10-25'!T68+'11-25'!T68+'12-25'!T68+'01-26'!T68+'02-26'!T68+'03-26'!T68</f>
        <v>0</v>
      </c>
      <c r="U68" s="75">
        <f>'04-25'!U68+'05-25'!U68+'06-25'!U68+'07-25'!U68+'08-25'!U68+'09-25'!U68+'10-25'!U68+'11-25'!U68+'12-25'!U68+'01-26'!U68+'02-26'!U68+'03-26'!U68</f>
        <v>0</v>
      </c>
      <c r="V68" s="75">
        <f t="shared" si="81"/>
        <v>0</v>
      </c>
      <c r="W68" s="75">
        <f t="shared" si="82"/>
        <v>0</v>
      </c>
      <c r="X68" s="75">
        <f t="shared" si="83"/>
        <v>0</v>
      </c>
      <c r="Y68" s="75">
        <f t="shared" si="84"/>
        <v>0</v>
      </c>
      <c r="Z68" s="76">
        <f t="shared" si="65"/>
        <v>0</v>
      </c>
      <c r="AA68" s="76">
        <f t="shared" si="65"/>
        <v>0</v>
      </c>
      <c r="AC68" s="8"/>
    </row>
    <row r="69" spans="1:29" ht="15" customHeight="1" x14ac:dyDescent="0.25">
      <c r="A69" s="4">
        <v>65</v>
      </c>
      <c r="B69" s="91" t="s">
        <v>96</v>
      </c>
      <c r="C69" s="73"/>
      <c r="D69" s="4"/>
      <c r="E69" s="75">
        <f>'04-25'!E69+'05-25'!E69+'06-25'!E69+'07-25'!E69+'08-25'!E69+'09-25'!E69+'10-25'!E69+'11-25'!E69+'12-25'!E69+'01-26'!E69+'02-26'!E69+'03-26'!E69</f>
        <v>0</v>
      </c>
      <c r="F69" s="75">
        <f>'04-25'!F69+'05-25'!F69+'06-25'!F69+'07-25'!F69+'08-25'!F69+'09-25'!F69+'10-25'!F69+'11-25'!F69+'12-25'!F69+'01-26'!F69+'02-26'!F69+'03-26'!F69</f>
        <v>0</v>
      </c>
      <c r="G69" s="75">
        <f t="shared" si="76"/>
        <v>0</v>
      </c>
      <c r="H69" s="75">
        <f>'04-25'!H69+'05-25'!H69+'06-25'!H69+'07-25'!H69+'08-25'!H69+'09-25'!H69+'10-25'!H69+'11-25'!H69+'12-25'!H69+'01-26'!H69+'02-26'!H69+'03-26'!H69</f>
        <v>0</v>
      </c>
      <c r="I69" s="75">
        <f>'04-25'!I69+'05-25'!I69+'06-25'!I69+'07-25'!I69+'08-25'!I69+'09-25'!I69+'10-25'!I69+'11-25'!I69+'12-25'!I69+'01-26'!I69+'02-26'!I69+'03-26'!I69</f>
        <v>0</v>
      </c>
      <c r="J69" s="75">
        <f t="shared" si="77"/>
        <v>0</v>
      </c>
      <c r="K69" s="75">
        <f>'04-25'!K69+'05-25'!K69+'06-25'!K69+'07-25'!K69+'08-25'!K69+'09-25'!K69+'10-25'!K69+'11-25'!K69+'12-25'!K69+'01-26'!K69+'02-26'!K69+'03-26'!K69</f>
        <v>0</v>
      </c>
      <c r="L69" s="75">
        <f>'04-25'!L69+'05-25'!L69+'06-25'!L69+'07-25'!L69+'08-25'!L69+'09-25'!L69+'10-25'!L69+'11-25'!L69+'12-25'!L69+'01-26'!L69+'02-26'!L69+'03-26'!L69</f>
        <v>0</v>
      </c>
      <c r="M69" s="75">
        <f t="shared" si="78"/>
        <v>0</v>
      </c>
      <c r="N69" s="75">
        <f>'04-25'!N69+'05-25'!N69+'06-25'!N69+'07-25'!N69+'08-25'!N69+'09-25'!N69+'10-25'!N69+'11-25'!N69+'12-25'!N69+'01-26'!N69+'02-26'!N69+'03-26'!N69</f>
        <v>0</v>
      </c>
      <c r="O69" s="75">
        <f>'04-25'!O69+'05-25'!O69+'06-25'!O69+'07-25'!O69+'08-25'!O69+'09-25'!O69+'10-25'!O69+'11-25'!O69+'12-25'!O69+'01-26'!O69+'02-26'!O69+'03-26'!O69</f>
        <v>0</v>
      </c>
      <c r="P69" s="75">
        <f t="shared" si="79"/>
        <v>0</v>
      </c>
      <c r="Q69" s="75">
        <f>'04-25'!Q69+'05-25'!Q69+'06-25'!Q69+'07-25'!Q69+'08-25'!Q69+'09-25'!Q69+'10-25'!Q69+'11-25'!Q69+'12-25'!Q69+'01-26'!Q69+'02-26'!Q69+'03-26'!Q69</f>
        <v>0</v>
      </c>
      <c r="R69" s="75">
        <f>'04-25'!R69+'05-25'!R69+'06-25'!R69+'07-25'!R69+'08-25'!R69+'09-25'!R69+'10-25'!R69+'11-25'!R69+'12-25'!R69+'01-26'!R69+'02-26'!R69+'03-26'!R69</f>
        <v>0</v>
      </c>
      <c r="S69" s="75">
        <f t="shared" si="80"/>
        <v>0</v>
      </c>
      <c r="T69" s="75">
        <f>'04-25'!T69+'05-25'!T69+'06-25'!T69+'07-25'!T69+'08-25'!T69+'09-25'!T69+'10-25'!T69+'11-25'!T69+'12-25'!T69+'01-26'!T69+'02-26'!T69+'03-26'!T69</f>
        <v>0</v>
      </c>
      <c r="U69" s="75">
        <f>'04-25'!U69+'05-25'!U69+'06-25'!U69+'07-25'!U69+'08-25'!U69+'09-25'!U69+'10-25'!U69+'11-25'!U69+'12-25'!U69+'01-26'!U69+'02-26'!U69+'03-26'!U69</f>
        <v>0</v>
      </c>
      <c r="V69" s="75">
        <f t="shared" si="81"/>
        <v>0</v>
      </c>
      <c r="W69" s="75">
        <f t="shared" si="82"/>
        <v>0</v>
      </c>
      <c r="X69" s="75">
        <f t="shared" si="83"/>
        <v>0</v>
      </c>
      <c r="Y69" s="75">
        <f t="shared" si="84"/>
        <v>0</v>
      </c>
      <c r="Z69" s="76">
        <f t="shared" si="65"/>
        <v>0</v>
      </c>
      <c r="AA69" s="76">
        <f t="shared" si="65"/>
        <v>0</v>
      </c>
      <c r="AC69" s="8"/>
    </row>
    <row r="70" spans="1:29" ht="15" customHeight="1" x14ac:dyDescent="0.25">
      <c r="A70" s="89">
        <v>66</v>
      </c>
      <c r="B70" s="91" t="s">
        <v>97</v>
      </c>
      <c r="C70" s="73"/>
      <c r="D70" s="4"/>
      <c r="E70" s="75">
        <f>'04-25'!E70+'05-25'!E70+'06-25'!E70+'07-25'!E70+'08-25'!E70+'09-25'!E70+'10-25'!E70+'11-25'!E70+'12-25'!E70+'01-26'!E70+'02-26'!E70+'03-26'!E70</f>
        <v>0</v>
      </c>
      <c r="F70" s="75">
        <f>'04-25'!F70+'05-25'!F70+'06-25'!F70+'07-25'!F70+'08-25'!F70+'09-25'!F70+'10-25'!F70+'11-25'!F70+'12-25'!F70+'01-26'!F70+'02-26'!F70+'03-26'!F70</f>
        <v>-330.48552822359994</v>
      </c>
      <c r="G70" s="75">
        <f t="shared" si="76"/>
        <v>-330.48552822359994</v>
      </c>
      <c r="H70" s="75">
        <f>'04-25'!H70+'05-25'!H70+'06-25'!H70+'07-25'!H70+'08-25'!H70+'09-25'!H70+'10-25'!H70+'11-25'!H70+'12-25'!H70+'01-26'!H70+'02-26'!H70+'03-26'!H70</f>
        <v>0</v>
      </c>
      <c r="I70" s="75">
        <f>'04-25'!I70+'05-25'!I70+'06-25'!I70+'07-25'!I70+'08-25'!I70+'09-25'!I70+'10-25'!I70+'11-25'!I70+'12-25'!I70+'01-26'!I70+'02-26'!I70+'03-26'!I70</f>
        <v>0</v>
      </c>
      <c r="J70" s="75">
        <f t="shared" si="77"/>
        <v>0</v>
      </c>
      <c r="K70" s="75">
        <f>'04-25'!K70+'05-25'!K70+'06-25'!K70+'07-25'!K70+'08-25'!K70+'09-25'!K70+'10-25'!K70+'11-25'!K70+'12-25'!K70+'01-26'!K70+'02-26'!K70+'03-26'!K70</f>
        <v>0</v>
      </c>
      <c r="L70" s="75">
        <f>'04-25'!L70+'05-25'!L70+'06-25'!L70+'07-25'!L70+'08-25'!L70+'09-25'!L70+'10-25'!L70+'11-25'!L70+'12-25'!L70+'01-26'!L70+'02-26'!L70+'03-26'!L70</f>
        <v>-1685.5325211111597</v>
      </c>
      <c r="M70" s="75">
        <f t="shared" si="78"/>
        <v>-1685.5325211111597</v>
      </c>
      <c r="N70" s="75">
        <f>'04-25'!N70+'05-25'!N70+'06-25'!N70+'07-25'!N70+'08-25'!N70+'09-25'!N70+'10-25'!N70+'11-25'!N70+'12-25'!N70+'01-26'!N70+'02-26'!N70+'03-26'!N70</f>
        <v>0</v>
      </c>
      <c r="O70" s="75">
        <f>'04-25'!O70+'05-25'!O70+'06-25'!O70+'07-25'!O70+'08-25'!O70+'09-25'!O70+'10-25'!O70+'11-25'!O70+'12-25'!O70+'01-26'!O70+'02-26'!O70+'03-26'!O70</f>
        <v>0</v>
      </c>
      <c r="P70" s="75">
        <f t="shared" si="79"/>
        <v>0</v>
      </c>
      <c r="Q70" s="75">
        <f>'04-25'!Q70+'05-25'!Q70+'06-25'!Q70+'07-25'!Q70+'08-25'!Q70+'09-25'!Q70+'10-25'!Q70+'11-25'!Q70+'12-25'!Q70+'01-26'!Q70+'02-26'!Q70+'03-26'!Q70</f>
        <v>0</v>
      </c>
      <c r="R70" s="75">
        <f>'04-25'!R70+'05-25'!R70+'06-25'!R70+'07-25'!R70+'08-25'!R70+'09-25'!R70+'10-25'!R70+'11-25'!R70+'12-25'!R70+'01-26'!R70+'02-26'!R70+'03-26'!R70</f>
        <v>0</v>
      </c>
      <c r="S70" s="75">
        <f t="shared" si="80"/>
        <v>0</v>
      </c>
      <c r="T70" s="75">
        <f>'04-25'!T70+'05-25'!T70+'06-25'!T70+'07-25'!T70+'08-25'!T70+'09-25'!T70+'10-25'!T70+'11-25'!T70+'12-25'!T70+'01-26'!T70+'02-26'!T70+'03-26'!T70</f>
        <v>0</v>
      </c>
      <c r="U70" s="75">
        <f>'04-25'!U70+'05-25'!U70+'06-25'!U70+'07-25'!U70+'08-25'!U70+'09-25'!U70+'10-25'!U70+'11-25'!U70+'12-25'!U70+'01-26'!U70+'02-26'!U70+'03-26'!U70</f>
        <v>0</v>
      </c>
      <c r="V70" s="75">
        <f t="shared" si="81"/>
        <v>0</v>
      </c>
      <c r="W70" s="75">
        <f t="shared" si="82"/>
        <v>0</v>
      </c>
      <c r="X70" s="75">
        <f t="shared" si="83"/>
        <v>-1685.5325211111597</v>
      </c>
      <c r="Y70" s="75">
        <f t="shared" si="84"/>
        <v>-1685.5325211111597</v>
      </c>
      <c r="Z70" s="76">
        <f t="shared" si="65"/>
        <v>0</v>
      </c>
      <c r="AA70" s="76">
        <f t="shared" si="65"/>
        <v>5.1001704376318768</v>
      </c>
      <c r="AC70" s="8"/>
    </row>
    <row r="71" spans="1:29" ht="15" customHeight="1" x14ac:dyDescent="0.25">
      <c r="A71" s="77">
        <v>67</v>
      </c>
      <c r="B71" s="92" t="s">
        <v>98</v>
      </c>
      <c r="C71" s="79"/>
      <c r="D71" s="90"/>
      <c r="E71" s="81">
        <f>SUM(E63:E70)</f>
        <v>1470.3500000000001</v>
      </c>
      <c r="F71" s="81">
        <f t="shared" ref="F71:V71" si="85">SUM(F63:F70)</f>
        <v>592.73318174083397</v>
      </c>
      <c r="G71" s="81">
        <f t="shared" si="85"/>
        <v>-877.61681825916617</v>
      </c>
      <c r="H71" s="81">
        <f t="shared" si="85"/>
        <v>0</v>
      </c>
      <c r="I71" s="81">
        <f t="shared" si="85"/>
        <v>0</v>
      </c>
      <c r="J71" s="81">
        <f t="shared" si="85"/>
        <v>0</v>
      </c>
      <c r="K71" s="81">
        <f t="shared" si="85"/>
        <v>8557.4370000000017</v>
      </c>
      <c r="L71" s="81">
        <f t="shared" si="85"/>
        <v>4709.8335348049668</v>
      </c>
      <c r="M71" s="81">
        <f t="shared" si="85"/>
        <v>-3847.6034651950349</v>
      </c>
      <c r="N71" s="81">
        <f t="shared" si="85"/>
        <v>0</v>
      </c>
      <c r="O71" s="81">
        <f t="shared" si="85"/>
        <v>0</v>
      </c>
      <c r="P71" s="81">
        <f t="shared" si="85"/>
        <v>0</v>
      </c>
      <c r="Q71" s="81">
        <f t="shared" si="85"/>
        <v>0</v>
      </c>
      <c r="R71" s="81">
        <f t="shared" si="85"/>
        <v>0</v>
      </c>
      <c r="S71" s="81">
        <f t="shared" si="85"/>
        <v>0</v>
      </c>
      <c r="T71" s="81">
        <f t="shared" si="85"/>
        <v>0</v>
      </c>
      <c r="U71" s="81">
        <f t="shared" si="85"/>
        <v>-5.2258773599999996E-2</v>
      </c>
      <c r="V71" s="81">
        <f t="shared" si="85"/>
        <v>-5.2258773599999996E-2</v>
      </c>
      <c r="W71" s="81">
        <f>SUM(W63:W70)</f>
        <v>8557.4370000000017</v>
      </c>
      <c r="X71" s="81">
        <f>SUM(X63:X70)</f>
        <v>4709.7812760313664</v>
      </c>
      <c r="Y71" s="81">
        <f>SUM(Y63:Y70)</f>
        <v>-3847.6557239686354</v>
      </c>
      <c r="Z71" s="82">
        <f t="shared" si="65"/>
        <v>5.82</v>
      </c>
      <c r="AA71" s="82">
        <f t="shared" si="65"/>
        <v>7.9458707916417373</v>
      </c>
      <c r="AC71" s="8"/>
    </row>
    <row r="72" spans="1:29" ht="15" customHeight="1" x14ac:dyDescent="0.25">
      <c r="A72" s="4">
        <v>68</v>
      </c>
      <c r="B72" s="91" t="s">
        <v>99</v>
      </c>
      <c r="C72" s="73"/>
      <c r="D72" s="4"/>
      <c r="E72" s="75">
        <f>'04-25'!E72+'05-25'!E72+'06-25'!E72+'07-25'!E72+'08-25'!E72+'09-25'!E72+'10-25'!E72+'11-25'!E72+'12-25'!E72+'01-26'!E72+'02-26'!E72+'03-26'!E72</f>
        <v>0</v>
      </c>
      <c r="F72" s="75">
        <f>'04-25'!F72+'05-25'!F72+'06-25'!F72+'07-25'!F72+'08-25'!F72+'09-25'!F72+'10-25'!F72+'11-25'!F72+'12-25'!F72+'01-26'!F72+'02-26'!F72+'03-26'!F72</f>
        <v>0</v>
      </c>
      <c r="G72" s="75">
        <f t="shared" ref="G72:G75" si="86">F72-E72</f>
        <v>0</v>
      </c>
      <c r="H72" s="75">
        <f>'04-25'!H72+'05-25'!H72+'06-25'!H72+'07-25'!H72+'08-25'!H72+'09-25'!H72+'10-25'!H72+'11-25'!H72+'12-25'!H72+'01-26'!H72+'02-26'!H72+'03-26'!H72</f>
        <v>13992.199999999999</v>
      </c>
      <c r="I72" s="75">
        <f>'04-25'!I72+'05-25'!I72+'06-25'!I72+'07-25'!I72+'08-25'!I72+'09-25'!I72+'10-25'!I72+'11-25'!I72+'12-25'!I72+'01-26'!I72+'02-26'!I72+'03-26'!I72</f>
        <v>12434.429203415801</v>
      </c>
      <c r="J72" s="75">
        <f t="shared" ref="J72:J75" si="87">I72-H72</f>
        <v>-1557.7707965841983</v>
      </c>
      <c r="K72" s="75">
        <f>'04-25'!K72+'05-25'!K72+'06-25'!K72+'07-25'!K72+'08-25'!K72+'09-25'!K72+'10-25'!K72+'11-25'!K72+'12-25'!K72+'01-26'!K72+'02-26'!K72+'03-26'!K72</f>
        <v>0</v>
      </c>
      <c r="L72" s="75">
        <f>'04-25'!L72+'05-25'!L72+'06-25'!L72+'07-25'!L72+'08-25'!L72+'09-25'!L72+'10-25'!L72+'11-25'!L72+'12-25'!L72+'01-26'!L72+'02-26'!L72+'03-26'!L72</f>
        <v>0</v>
      </c>
      <c r="M72" s="75">
        <f t="shared" ref="M72:M75" si="88">L72-K72</f>
        <v>0</v>
      </c>
      <c r="N72" s="75">
        <f>'04-25'!N72+'05-25'!N72+'06-25'!N72+'07-25'!N72+'08-25'!N72+'09-25'!N72+'10-25'!N72+'11-25'!N72+'12-25'!N72+'01-26'!N72+'02-26'!N72+'03-26'!N72</f>
        <v>0</v>
      </c>
      <c r="O72" s="75">
        <f>'04-25'!O72+'05-25'!O72+'06-25'!O72+'07-25'!O72+'08-25'!O72+'09-25'!O72+'10-25'!O72+'11-25'!O72+'12-25'!O72+'01-26'!O72+'02-26'!O72+'03-26'!O72</f>
        <v>0</v>
      </c>
      <c r="P72" s="75">
        <f t="shared" ref="P72:P75" si="89">O72-N72</f>
        <v>0</v>
      </c>
      <c r="Q72" s="75">
        <f>'04-25'!Q72+'05-25'!Q72+'06-25'!Q72+'07-25'!Q72+'08-25'!Q72+'09-25'!Q72+'10-25'!Q72+'11-25'!Q72+'12-25'!Q72+'01-26'!Q72+'02-26'!Q72+'03-26'!Q72</f>
        <v>0</v>
      </c>
      <c r="R72" s="75">
        <f>'04-25'!R72+'05-25'!R72+'06-25'!R72+'07-25'!R72+'08-25'!R72+'09-25'!R72+'10-25'!R72+'11-25'!R72+'12-25'!R72+'01-26'!R72+'02-26'!R72+'03-26'!R72</f>
        <v>0</v>
      </c>
      <c r="S72" s="75">
        <f t="shared" ref="S72:S75" si="90">R72-Q72</f>
        <v>0</v>
      </c>
      <c r="T72" s="75">
        <f>'04-25'!T72+'05-25'!T72+'06-25'!T72+'07-25'!T72+'08-25'!T72+'09-25'!T72+'10-25'!T72+'11-25'!T72+'12-25'!T72+'01-26'!T72+'02-26'!T72+'03-26'!T72</f>
        <v>0</v>
      </c>
      <c r="U72" s="75">
        <f>'04-25'!U72+'05-25'!U72+'06-25'!U72+'07-25'!U72+'08-25'!U72+'09-25'!U72+'10-25'!U72+'11-25'!U72+'12-25'!U72+'01-26'!U72+'02-26'!U72+'03-26'!U72</f>
        <v>302.06460743795606</v>
      </c>
      <c r="V72" s="75">
        <f t="shared" ref="V72:V75" si="91">U72-T72</f>
        <v>302.06460743795606</v>
      </c>
      <c r="W72" s="75">
        <f t="shared" ref="W72:W75" si="92">T72+Q72+N72+K72+H72</f>
        <v>13992.199999999999</v>
      </c>
      <c r="X72" s="75">
        <f t="shared" ref="X72:X75" si="93">U72+R72+O72+L72+I72</f>
        <v>12736.493810853757</v>
      </c>
      <c r="Y72" s="75">
        <f t="shared" ref="Y72:Y75" si="94">X72-W72</f>
        <v>-1255.7061891462417</v>
      </c>
      <c r="Z72" s="76">
        <f t="shared" si="65"/>
        <v>0</v>
      </c>
      <c r="AA72" s="76">
        <f t="shared" si="65"/>
        <v>0</v>
      </c>
      <c r="AC72" s="8"/>
    </row>
    <row r="73" spans="1:29" ht="15" customHeight="1" x14ac:dyDescent="0.25">
      <c r="A73" s="4">
        <f>A72+1</f>
        <v>69</v>
      </c>
      <c r="B73" s="91" t="s">
        <v>100</v>
      </c>
      <c r="C73" s="73"/>
      <c r="D73" s="4"/>
      <c r="E73" s="75">
        <f>'04-25'!E73+'05-25'!E73+'06-25'!E73+'07-25'!E73+'08-25'!E73+'09-25'!E73+'10-25'!E73+'11-25'!E73+'12-25'!E73+'01-26'!E73+'02-26'!E73+'03-26'!E73</f>
        <v>0</v>
      </c>
      <c r="F73" s="75">
        <f>'04-25'!F73+'05-25'!F73+'06-25'!F73+'07-25'!F73+'08-25'!F73+'09-25'!F73+'10-25'!F73+'11-25'!F73+'12-25'!F73+'01-26'!F73+'02-26'!F73+'03-26'!F73</f>
        <v>0</v>
      </c>
      <c r="G73" s="75">
        <f t="shared" si="86"/>
        <v>0</v>
      </c>
      <c r="H73" s="75">
        <f>'04-25'!H73+'05-25'!H73+'06-25'!H73+'07-25'!H73+'08-25'!H73+'09-25'!H73+'10-25'!H73+'11-25'!H73+'12-25'!H73+'01-26'!H73+'02-26'!H73+'03-26'!H73</f>
        <v>482.90000000000003</v>
      </c>
      <c r="I73" s="75">
        <f>'04-25'!I73+'05-25'!I73+'06-25'!I73+'07-25'!I73+'08-25'!I73+'09-25'!I73+'10-25'!I73+'11-25'!I73+'12-25'!I73+'01-26'!I73+'02-26'!I73+'03-26'!I73</f>
        <v>455.23163025089991</v>
      </c>
      <c r="J73" s="75">
        <f t="shared" si="87"/>
        <v>-27.668369749100123</v>
      </c>
      <c r="K73" s="75">
        <f>'04-25'!K73+'05-25'!K73+'06-25'!K73+'07-25'!K73+'08-25'!K73+'09-25'!K73+'10-25'!K73+'11-25'!K73+'12-25'!K73+'01-26'!K73+'02-26'!K73+'03-26'!K73</f>
        <v>0</v>
      </c>
      <c r="L73" s="75">
        <f>'04-25'!L73+'05-25'!L73+'06-25'!L73+'07-25'!L73+'08-25'!L73+'09-25'!L73+'10-25'!L73+'11-25'!L73+'12-25'!L73+'01-26'!L73+'02-26'!L73+'03-26'!L73</f>
        <v>0</v>
      </c>
      <c r="M73" s="75">
        <f t="shared" si="88"/>
        <v>0</v>
      </c>
      <c r="N73" s="75">
        <f>'04-25'!N73+'05-25'!N73+'06-25'!N73+'07-25'!N73+'08-25'!N73+'09-25'!N73+'10-25'!N73+'11-25'!N73+'12-25'!N73+'01-26'!N73+'02-26'!N73+'03-26'!N73</f>
        <v>0</v>
      </c>
      <c r="O73" s="75">
        <f>'04-25'!O73+'05-25'!O73+'06-25'!O73+'07-25'!O73+'08-25'!O73+'09-25'!O73+'10-25'!O73+'11-25'!O73+'12-25'!O73+'01-26'!O73+'02-26'!O73+'03-26'!O73</f>
        <v>0</v>
      </c>
      <c r="P73" s="75">
        <f t="shared" si="89"/>
        <v>0</v>
      </c>
      <c r="Q73" s="75">
        <f>'04-25'!Q73+'05-25'!Q73+'06-25'!Q73+'07-25'!Q73+'08-25'!Q73+'09-25'!Q73+'10-25'!Q73+'11-25'!Q73+'12-25'!Q73+'01-26'!Q73+'02-26'!Q73+'03-26'!Q73</f>
        <v>0</v>
      </c>
      <c r="R73" s="75">
        <f>'04-25'!R73+'05-25'!R73+'06-25'!R73+'07-25'!R73+'08-25'!R73+'09-25'!R73+'10-25'!R73+'11-25'!R73+'12-25'!R73+'01-26'!R73+'02-26'!R73+'03-26'!R73</f>
        <v>0</v>
      </c>
      <c r="S73" s="75">
        <f t="shared" si="90"/>
        <v>0</v>
      </c>
      <c r="T73" s="75">
        <f>'04-25'!T73+'05-25'!T73+'06-25'!T73+'07-25'!T73+'08-25'!T73+'09-25'!T73+'10-25'!T73+'11-25'!T73+'12-25'!T73+'01-26'!T73+'02-26'!T73+'03-26'!T73</f>
        <v>0</v>
      </c>
      <c r="U73" s="75">
        <f>'04-25'!U73+'05-25'!U73+'06-25'!U73+'07-25'!U73+'08-25'!U73+'09-25'!U73+'10-25'!U73+'11-25'!U73+'12-25'!U73+'01-26'!U73+'02-26'!U73+'03-26'!U73</f>
        <v>0</v>
      </c>
      <c r="V73" s="75">
        <f t="shared" si="91"/>
        <v>0</v>
      </c>
      <c r="W73" s="75">
        <f t="shared" si="92"/>
        <v>482.90000000000003</v>
      </c>
      <c r="X73" s="75">
        <f t="shared" si="93"/>
        <v>455.23163025089991</v>
      </c>
      <c r="Y73" s="75">
        <f t="shared" si="94"/>
        <v>-27.668369749100123</v>
      </c>
      <c r="Z73" s="76">
        <f t="shared" si="65"/>
        <v>0</v>
      </c>
      <c r="AA73" s="76">
        <f t="shared" si="65"/>
        <v>0</v>
      </c>
      <c r="AC73" s="8"/>
    </row>
    <row r="74" spans="1:29" ht="15" customHeight="1" x14ac:dyDescent="0.25">
      <c r="A74" s="4">
        <f>A73+1</f>
        <v>70</v>
      </c>
      <c r="B74" s="91" t="s">
        <v>101</v>
      </c>
      <c r="C74" s="73"/>
      <c r="D74" s="4"/>
      <c r="E74" s="75">
        <f>'04-25'!E74+'05-25'!E74+'06-25'!E74+'07-25'!E74+'08-25'!E74+'09-25'!E74+'10-25'!E74+'11-25'!E74+'12-25'!E74+'01-26'!E74+'02-26'!E74+'03-26'!E74</f>
        <v>0</v>
      </c>
      <c r="F74" s="75">
        <f>'04-25'!F74+'05-25'!F74+'06-25'!F74+'07-25'!F74+'08-25'!F74+'09-25'!F74+'10-25'!F74+'11-25'!F74+'12-25'!F74+'01-26'!F74+'02-26'!F74+'03-26'!F74</f>
        <v>0</v>
      </c>
      <c r="G74" s="75">
        <f t="shared" si="86"/>
        <v>0</v>
      </c>
      <c r="H74" s="75">
        <f>'04-25'!H74+'05-25'!H74+'06-25'!H74+'07-25'!H74+'08-25'!H74+'09-25'!H74+'10-25'!H74+'11-25'!H74+'12-25'!H74+'01-26'!H74+'02-26'!H74+'03-26'!H74</f>
        <v>6529.5</v>
      </c>
      <c r="I74" s="75">
        <f>'04-25'!I74+'05-25'!I74+'06-25'!I74+'07-25'!I74+'08-25'!I74+'09-25'!I74+'10-25'!I74+'11-25'!I74+'12-25'!I74+'01-26'!I74+'02-26'!I74+'03-26'!I74</f>
        <v>5399.4847436056998</v>
      </c>
      <c r="J74" s="75">
        <f t="shared" si="87"/>
        <v>-1130.0152563943002</v>
      </c>
      <c r="K74" s="75">
        <f>'04-25'!K74+'05-25'!K74+'06-25'!K74+'07-25'!K74+'08-25'!K74+'09-25'!K74+'10-25'!K74+'11-25'!K74+'12-25'!K74+'01-26'!K74+'02-26'!K74+'03-26'!K74</f>
        <v>0</v>
      </c>
      <c r="L74" s="75">
        <f>'04-25'!L74+'05-25'!L74+'06-25'!L74+'07-25'!L74+'08-25'!L74+'09-25'!L74+'10-25'!L74+'11-25'!L74+'12-25'!L74+'01-26'!L74+'02-26'!L74+'03-26'!L74</f>
        <v>235.2651772369</v>
      </c>
      <c r="M74" s="75">
        <f t="shared" si="88"/>
        <v>235.2651772369</v>
      </c>
      <c r="N74" s="75">
        <f>'04-25'!N74+'05-25'!N74+'06-25'!N74+'07-25'!N74+'08-25'!N74+'09-25'!N74+'10-25'!N74+'11-25'!N74+'12-25'!N74+'01-26'!N74+'02-26'!N74+'03-26'!N74</f>
        <v>0</v>
      </c>
      <c r="O74" s="75">
        <f>'04-25'!O74+'05-25'!O74+'06-25'!O74+'07-25'!O74+'08-25'!O74+'09-25'!O74+'10-25'!O74+'11-25'!O74+'12-25'!O74+'01-26'!O74+'02-26'!O74+'03-26'!O74</f>
        <v>0</v>
      </c>
      <c r="P74" s="75">
        <f t="shared" si="89"/>
        <v>0</v>
      </c>
      <c r="Q74" s="75">
        <f>'04-25'!Q74+'05-25'!Q74+'06-25'!Q74+'07-25'!Q74+'08-25'!Q74+'09-25'!Q74+'10-25'!Q74+'11-25'!Q74+'12-25'!Q74+'01-26'!Q74+'02-26'!Q74+'03-26'!Q74</f>
        <v>0</v>
      </c>
      <c r="R74" s="75">
        <f>'04-25'!R74+'05-25'!R74+'06-25'!R74+'07-25'!R74+'08-25'!R74+'09-25'!R74+'10-25'!R74+'11-25'!R74+'12-25'!R74+'01-26'!R74+'02-26'!R74+'03-26'!R74</f>
        <v>0</v>
      </c>
      <c r="S74" s="75">
        <f t="shared" si="90"/>
        <v>0</v>
      </c>
      <c r="T74" s="75">
        <f>'04-25'!T74+'05-25'!T74+'06-25'!T74+'07-25'!T74+'08-25'!T74+'09-25'!T74+'10-25'!T74+'11-25'!T74+'12-25'!T74+'01-26'!T74+'02-26'!T74+'03-26'!T74</f>
        <v>0</v>
      </c>
      <c r="U74" s="75">
        <f>'04-25'!U74+'05-25'!U74+'06-25'!U74+'07-25'!U74+'08-25'!U74+'09-25'!U74+'10-25'!U74+'11-25'!U74+'12-25'!U74+'01-26'!U74+'02-26'!U74+'03-26'!U74</f>
        <v>29.541990902000002</v>
      </c>
      <c r="V74" s="75">
        <f t="shared" si="91"/>
        <v>29.541990902000002</v>
      </c>
      <c r="W74" s="75">
        <f t="shared" si="92"/>
        <v>6529.5</v>
      </c>
      <c r="X74" s="75">
        <f t="shared" si="93"/>
        <v>5664.2919117445999</v>
      </c>
      <c r="Y74" s="75">
        <f t="shared" si="94"/>
        <v>-865.20808825540007</v>
      </c>
      <c r="Z74" s="76">
        <f t="shared" si="65"/>
        <v>0</v>
      </c>
      <c r="AA74" s="76">
        <f t="shared" si="65"/>
        <v>0</v>
      </c>
      <c r="AC74" s="8"/>
    </row>
    <row r="75" spans="1:29" ht="15" customHeight="1" x14ac:dyDescent="0.25">
      <c r="A75" s="89">
        <f>A74+1</f>
        <v>71</v>
      </c>
      <c r="B75" s="91" t="s">
        <v>102</v>
      </c>
      <c r="C75" s="73"/>
      <c r="D75" s="4"/>
      <c r="E75" s="75">
        <f>'04-25'!E75+'05-25'!E75+'06-25'!E75+'07-25'!E75+'08-25'!E75+'09-25'!E75+'10-25'!E75+'11-25'!E75+'12-25'!E75+'01-26'!E75+'02-26'!E75+'03-26'!E75</f>
        <v>0</v>
      </c>
      <c r="F75" s="75">
        <f>'04-25'!F75+'05-25'!F75+'06-25'!F75+'07-25'!F75+'08-25'!F75+'09-25'!F75+'10-25'!F75+'11-25'!F75+'12-25'!F75+'01-26'!F75+'02-26'!F75+'03-26'!F75</f>
        <v>0</v>
      </c>
      <c r="G75" s="75">
        <f t="shared" si="86"/>
        <v>0</v>
      </c>
      <c r="H75" s="75">
        <f>'04-25'!H75+'05-25'!H75+'06-25'!H75+'07-25'!H75+'08-25'!H75+'09-25'!H75+'10-25'!H75+'11-25'!H75+'12-25'!H75+'01-26'!H75+'02-26'!H75+'03-26'!H75</f>
        <v>19.699999999999992</v>
      </c>
      <c r="I75" s="75">
        <f>'04-25'!I75+'05-25'!I75+'06-25'!I75+'07-25'!I75+'08-25'!I75+'09-25'!I75+'10-25'!I75+'11-25'!I75+'12-25'!I75+'01-26'!I75+'02-26'!I75+'03-26'!I75</f>
        <v>19.931588764099999</v>
      </c>
      <c r="J75" s="75">
        <f t="shared" si="87"/>
        <v>0.23158876410000673</v>
      </c>
      <c r="K75" s="75">
        <f>'04-25'!K75+'05-25'!K75+'06-25'!K75+'07-25'!K75+'08-25'!K75+'09-25'!K75+'10-25'!K75+'11-25'!K75+'12-25'!K75+'01-26'!K75+'02-26'!K75+'03-26'!K75</f>
        <v>0</v>
      </c>
      <c r="L75" s="75">
        <f>'04-25'!L75+'05-25'!L75+'06-25'!L75+'07-25'!L75+'08-25'!L75+'09-25'!L75+'10-25'!L75+'11-25'!L75+'12-25'!L75+'01-26'!L75+'02-26'!L75+'03-26'!L75</f>
        <v>12.507675660699997</v>
      </c>
      <c r="M75" s="75">
        <f t="shared" si="88"/>
        <v>12.507675660699997</v>
      </c>
      <c r="N75" s="75">
        <f>'04-25'!N75+'05-25'!N75+'06-25'!N75+'07-25'!N75+'08-25'!N75+'09-25'!N75+'10-25'!N75+'11-25'!N75+'12-25'!N75+'01-26'!N75+'02-26'!N75+'03-26'!N75</f>
        <v>0</v>
      </c>
      <c r="O75" s="75">
        <f>'04-25'!O75+'05-25'!O75+'06-25'!O75+'07-25'!O75+'08-25'!O75+'09-25'!O75+'10-25'!O75+'11-25'!O75+'12-25'!O75+'01-26'!O75+'02-26'!O75+'03-26'!O75</f>
        <v>0</v>
      </c>
      <c r="P75" s="75">
        <f t="shared" si="89"/>
        <v>0</v>
      </c>
      <c r="Q75" s="75">
        <f>'04-25'!Q75+'05-25'!Q75+'06-25'!Q75+'07-25'!Q75+'08-25'!Q75+'09-25'!Q75+'10-25'!Q75+'11-25'!Q75+'12-25'!Q75+'01-26'!Q75+'02-26'!Q75+'03-26'!Q75</f>
        <v>0</v>
      </c>
      <c r="R75" s="75">
        <f>'04-25'!R75+'05-25'!R75+'06-25'!R75+'07-25'!R75+'08-25'!R75+'09-25'!R75+'10-25'!R75+'11-25'!R75+'12-25'!R75+'01-26'!R75+'02-26'!R75+'03-26'!R75</f>
        <v>0</v>
      </c>
      <c r="S75" s="75">
        <f t="shared" si="90"/>
        <v>0</v>
      </c>
      <c r="T75" s="75">
        <f>'04-25'!T75+'05-25'!T75+'06-25'!T75+'07-25'!T75+'08-25'!T75+'09-25'!T75+'10-25'!T75+'11-25'!T75+'12-25'!T75+'01-26'!T75+'02-26'!T75+'03-26'!T75</f>
        <v>0</v>
      </c>
      <c r="U75" s="75">
        <f>'04-25'!U75+'05-25'!U75+'06-25'!U75+'07-25'!U75+'08-25'!U75+'09-25'!U75+'10-25'!U75+'11-25'!U75+'12-25'!U75+'01-26'!U75+'02-26'!U75+'03-26'!U75</f>
        <v>0</v>
      </c>
      <c r="V75" s="75">
        <f t="shared" si="91"/>
        <v>0</v>
      </c>
      <c r="W75" s="75">
        <f t="shared" si="92"/>
        <v>19.699999999999992</v>
      </c>
      <c r="X75" s="75">
        <f t="shared" si="93"/>
        <v>32.439264424799994</v>
      </c>
      <c r="Y75" s="75">
        <f t="shared" si="94"/>
        <v>12.739264424800002</v>
      </c>
      <c r="Z75" s="76">
        <f t="shared" si="65"/>
        <v>0</v>
      </c>
      <c r="AA75" s="76">
        <f t="shared" si="65"/>
        <v>0</v>
      </c>
      <c r="AC75" s="8"/>
    </row>
    <row r="76" spans="1:29" ht="25.5" x14ac:dyDescent="0.25">
      <c r="A76" s="77">
        <f>A75+1</f>
        <v>72</v>
      </c>
      <c r="B76" s="92" t="s">
        <v>103</v>
      </c>
      <c r="C76" s="79"/>
      <c r="D76" s="90"/>
      <c r="E76" s="81">
        <f>SUM(E72:E75)</f>
        <v>0</v>
      </c>
      <c r="F76" s="81">
        <f t="shared" ref="F76:Y76" si="95">SUM(F72:F75)</f>
        <v>0</v>
      </c>
      <c r="G76" s="81">
        <f t="shared" si="95"/>
        <v>0</v>
      </c>
      <c r="H76" s="81">
        <f t="shared" si="95"/>
        <v>21024.3</v>
      </c>
      <c r="I76" s="81">
        <f t="shared" si="95"/>
        <v>18309.077166036499</v>
      </c>
      <c r="J76" s="81">
        <f t="shared" si="95"/>
        <v>-2715.2228339634985</v>
      </c>
      <c r="K76" s="81">
        <f t="shared" si="95"/>
        <v>0</v>
      </c>
      <c r="L76" s="81">
        <f t="shared" si="95"/>
        <v>247.77285289759999</v>
      </c>
      <c r="M76" s="81">
        <f t="shared" si="95"/>
        <v>247.77285289759999</v>
      </c>
      <c r="N76" s="81">
        <f t="shared" si="95"/>
        <v>0</v>
      </c>
      <c r="O76" s="81">
        <f t="shared" si="95"/>
        <v>0</v>
      </c>
      <c r="P76" s="81">
        <f t="shared" si="95"/>
        <v>0</v>
      </c>
      <c r="Q76" s="81">
        <f t="shared" si="95"/>
        <v>0</v>
      </c>
      <c r="R76" s="81">
        <f t="shared" si="95"/>
        <v>0</v>
      </c>
      <c r="S76" s="81">
        <f t="shared" si="95"/>
        <v>0</v>
      </c>
      <c r="T76" s="81">
        <f t="shared" si="95"/>
        <v>0</v>
      </c>
      <c r="U76" s="81">
        <f t="shared" si="95"/>
        <v>331.60659833995607</v>
      </c>
      <c r="V76" s="81">
        <f t="shared" si="95"/>
        <v>331.60659833995607</v>
      </c>
      <c r="W76" s="81">
        <f t="shared" si="95"/>
        <v>21024.3</v>
      </c>
      <c r="X76" s="81">
        <f t="shared" si="95"/>
        <v>18888.45661727406</v>
      </c>
      <c r="Y76" s="81">
        <f t="shared" si="95"/>
        <v>-2135.8433827259419</v>
      </c>
      <c r="Z76" s="82">
        <f t="shared" si="65"/>
        <v>0</v>
      </c>
      <c r="AA76" s="82">
        <f t="shared" si="65"/>
        <v>0</v>
      </c>
      <c r="AC76" s="8"/>
    </row>
    <row r="77" spans="1:29" ht="12.75" x14ac:dyDescent="0.25">
      <c r="A77" s="77">
        <v>73</v>
      </c>
      <c r="B77" s="93" t="s">
        <v>104</v>
      </c>
      <c r="C77" s="79"/>
      <c r="D77" s="90"/>
      <c r="E77" s="81">
        <f t="shared" ref="E77:Y77" si="96">E12+E23+E45+E49+E56+E62+E71+E76+E51</f>
        <v>32679.679999999997</v>
      </c>
      <c r="F77" s="81">
        <f t="shared" si="96"/>
        <v>29156.193599102466</v>
      </c>
      <c r="G77" s="81">
        <f t="shared" si="96"/>
        <v>-3523.4864008975301</v>
      </c>
      <c r="H77" s="81">
        <f t="shared" si="96"/>
        <v>57699.8</v>
      </c>
      <c r="I77" s="81">
        <f t="shared" si="96"/>
        <v>57868.578447687571</v>
      </c>
      <c r="J77" s="81">
        <f t="shared" si="96"/>
        <v>168.77844768757359</v>
      </c>
      <c r="K77" s="81">
        <f t="shared" si="96"/>
        <v>117366.19260000001</v>
      </c>
      <c r="L77" s="81">
        <f t="shared" si="96"/>
        <v>105759.08268233707</v>
      </c>
      <c r="M77" s="81">
        <f t="shared" si="96"/>
        <v>-11607.109917662932</v>
      </c>
      <c r="N77" s="81">
        <f t="shared" si="96"/>
        <v>0</v>
      </c>
      <c r="O77" s="81">
        <f t="shared" si="96"/>
        <v>0</v>
      </c>
      <c r="P77" s="81">
        <f t="shared" si="96"/>
        <v>0</v>
      </c>
      <c r="Q77" s="81">
        <f t="shared" si="96"/>
        <v>0</v>
      </c>
      <c r="R77" s="81">
        <f t="shared" si="96"/>
        <v>0</v>
      </c>
      <c r="S77" s="81">
        <f t="shared" si="96"/>
        <v>0</v>
      </c>
      <c r="T77" s="81">
        <f t="shared" si="96"/>
        <v>0</v>
      </c>
      <c r="U77" s="81">
        <f t="shared" si="96"/>
        <v>746.84737455407435</v>
      </c>
      <c r="V77" s="81">
        <f t="shared" si="96"/>
        <v>746.84737455407435</v>
      </c>
      <c r="W77" s="81">
        <f t="shared" si="96"/>
        <v>175065.9926</v>
      </c>
      <c r="X77" s="81">
        <f t="shared" si="96"/>
        <v>164374.50850457873</v>
      </c>
      <c r="Y77" s="81">
        <f t="shared" si="96"/>
        <v>-10691.484095421283</v>
      </c>
      <c r="Z77" s="82">
        <f t="shared" si="65"/>
        <v>5.3570289733559209</v>
      </c>
      <c r="AA77" s="82">
        <f t="shared" si="65"/>
        <v>5.6377218084338274</v>
      </c>
      <c r="AC77" s="8"/>
    </row>
    <row r="78" spans="1:29" ht="51" x14ac:dyDescent="0.25">
      <c r="A78" s="89">
        <v>74</v>
      </c>
      <c r="B78" s="94" t="s">
        <v>105</v>
      </c>
      <c r="C78" s="73"/>
      <c r="D78" s="4"/>
      <c r="E78" s="75">
        <f>'04-25'!E78+'05-25'!E78+'06-25'!E78+'07-25'!E78+'08-25'!E78+'09-25'!E78+'10-25'!E78+'11-25'!E78+'12-25'!E78+'01-26'!E78+'02-26'!E78+'03-26'!E78</f>
        <v>0</v>
      </c>
      <c r="F78" s="75">
        <f>'04-25'!F78+'05-25'!F78+'06-25'!F78+'07-25'!F78+'08-25'!F78+'09-25'!F78+'10-25'!F78+'11-25'!F78+'12-25'!F78+'01-26'!F78+'02-26'!F78+'03-26'!F78</f>
        <v>0</v>
      </c>
      <c r="G78" s="75">
        <f>F78-E78</f>
        <v>0</v>
      </c>
      <c r="H78" s="75">
        <f>'04-25'!H78+'05-25'!H78+'06-25'!H78+'07-25'!H78+'08-25'!H78+'09-25'!H78+'10-25'!H78+'11-25'!H78+'12-25'!H78+'01-26'!H78+'02-26'!H78+'03-26'!H78</f>
        <v>0</v>
      </c>
      <c r="I78" s="75">
        <f>'04-25'!I78+'05-25'!I78+'06-25'!I78+'07-25'!I78+'08-25'!I78+'09-25'!I78+'10-25'!I78+'11-25'!I78+'12-25'!I78+'01-26'!I78+'02-26'!I78+'03-26'!I78</f>
        <v>4211.2226816015382</v>
      </c>
      <c r="J78" s="75">
        <f>I78-H78</f>
        <v>4211.2226816015382</v>
      </c>
      <c r="K78" s="75">
        <f>'04-25'!K78+'05-25'!K78+'06-25'!K78+'07-25'!K78+'08-25'!K78+'09-25'!K78+'10-25'!K78+'11-25'!K78+'12-25'!K78+'01-26'!K78+'02-26'!K78+'03-26'!K78</f>
        <v>0</v>
      </c>
      <c r="L78" s="75">
        <f>'04-25'!L78+'05-25'!L78+'06-25'!L78+'07-25'!L78+'08-25'!L78+'09-25'!L78+'10-25'!L78+'11-25'!L78+'12-25'!L78+'01-26'!L78+'02-26'!L78+'03-26'!L78</f>
        <v>4000.4599359999993</v>
      </c>
      <c r="M78" s="75">
        <f>L78-K78</f>
        <v>4000.4599359999993</v>
      </c>
      <c r="N78" s="75">
        <f>'04-25'!N78+'05-25'!N78+'06-25'!N78+'07-25'!N78+'08-25'!N78+'09-25'!N78+'10-25'!N78+'11-25'!N78+'12-25'!N78+'01-26'!N78+'02-26'!N78+'03-26'!N78</f>
        <v>0</v>
      </c>
      <c r="O78" s="75">
        <f>'04-25'!O78+'05-25'!O78+'06-25'!O78+'07-25'!O78+'08-25'!O78+'09-25'!O78+'10-25'!O78+'11-25'!O78+'12-25'!O78+'01-26'!O78+'02-26'!O78+'03-26'!O78</f>
        <v>0</v>
      </c>
      <c r="P78" s="75">
        <f>O78-N78</f>
        <v>0</v>
      </c>
      <c r="Q78" s="75">
        <f>'04-25'!Q78+'05-25'!Q78+'06-25'!Q78+'07-25'!Q78+'08-25'!Q78+'09-25'!Q78+'10-25'!Q78+'11-25'!Q78+'12-25'!Q78+'01-26'!Q78+'02-26'!Q78+'03-26'!Q78</f>
        <v>0</v>
      </c>
      <c r="R78" s="75">
        <f>'04-25'!R78+'05-25'!R78+'06-25'!R78+'07-25'!R78+'08-25'!R78+'09-25'!R78+'10-25'!R78+'11-25'!R78+'12-25'!R78+'01-26'!R78+'02-26'!R78+'03-26'!R78</f>
        <v>0</v>
      </c>
      <c r="S78" s="75">
        <f>R78-Q78</f>
        <v>0</v>
      </c>
      <c r="T78" s="75">
        <f>'04-25'!T78+'05-25'!T78+'06-25'!T78+'07-25'!T78+'08-25'!T78+'09-25'!T78+'10-25'!T78+'11-25'!T78+'12-25'!T78+'01-26'!T78+'02-26'!T78+'03-26'!T78</f>
        <v>0</v>
      </c>
      <c r="U78" s="75">
        <f>'04-25'!U78+'05-25'!U78+'06-25'!U78+'07-25'!U78+'08-25'!U78+'09-25'!U78+'10-25'!U78+'11-25'!U78+'12-25'!U78+'01-26'!U78+'02-26'!U78+'03-26'!U78</f>
        <v>0</v>
      </c>
      <c r="V78" s="75">
        <f>U78-T78</f>
        <v>0</v>
      </c>
      <c r="W78" s="75">
        <f>T78+Q78+N78+K78+H78</f>
        <v>0</v>
      </c>
      <c r="X78" s="75">
        <f>U78+R78+O78+L78+I78</f>
        <v>8211.6826176015384</v>
      </c>
      <c r="Y78" s="75">
        <f>X78-W78</f>
        <v>8211.6826176015384</v>
      </c>
      <c r="Z78" s="76">
        <f t="shared" si="65"/>
        <v>0</v>
      </c>
      <c r="AA78" s="76">
        <f t="shared" si="65"/>
        <v>0</v>
      </c>
      <c r="AC78" s="8"/>
    </row>
    <row r="79" spans="1:29" ht="12.75" x14ac:dyDescent="0.25">
      <c r="A79" s="77">
        <v>75</v>
      </c>
      <c r="B79" s="93" t="s">
        <v>166</v>
      </c>
      <c r="C79" s="79"/>
      <c r="D79" s="90"/>
      <c r="E79" s="81">
        <f t="shared" ref="E79:Y79" si="97">SUM(E77:E78)</f>
        <v>32679.679999999997</v>
      </c>
      <c r="F79" s="81">
        <f t="shared" si="97"/>
        <v>29156.193599102466</v>
      </c>
      <c r="G79" s="81">
        <f t="shared" si="97"/>
        <v>-3523.4864008975301</v>
      </c>
      <c r="H79" s="95">
        <f t="shared" si="97"/>
        <v>57699.8</v>
      </c>
      <c r="I79" s="81">
        <f t="shared" si="97"/>
        <v>62079.80112928911</v>
      </c>
      <c r="J79" s="81">
        <f t="shared" si="97"/>
        <v>4380.0011292891122</v>
      </c>
      <c r="K79" s="81">
        <f t="shared" si="97"/>
        <v>117366.19260000001</v>
      </c>
      <c r="L79" s="81">
        <f t="shared" si="97"/>
        <v>109759.54261833707</v>
      </c>
      <c r="M79" s="81">
        <f t="shared" si="97"/>
        <v>-7606.649981662933</v>
      </c>
      <c r="N79" s="81">
        <f t="shared" si="97"/>
        <v>0</v>
      </c>
      <c r="O79" s="81">
        <f t="shared" si="97"/>
        <v>0</v>
      </c>
      <c r="P79" s="81">
        <f t="shared" si="97"/>
        <v>0</v>
      </c>
      <c r="Q79" s="81">
        <f t="shared" si="97"/>
        <v>0</v>
      </c>
      <c r="R79" s="81">
        <f t="shared" si="97"/>
        <v>0</v>
      </c>
      <c r="S79" s="81">
        <f t="shared" si="97"/>
        <v>0</v>
      </c>
      <c r="T79" s="81">
        <f t="shared" si="97"/>
        <v>0</v>
      </c>
      <c r="U79" s="81">
        <f t="shared" si="97"/>
        <v>746.84737455407435</v>
      </c>
      <c r="V79" s="81">
        <f t="shared" si="97"/>
        <v>746.84737455407435</v>
      </c>
      <c r="W79" s="81">
        <f t="shared" si="97"/>
        <v>175065.9926</v>
      </c>
      <c r="X79" s="81">
        <f t="shared" si="97"/>
        <v>172586.19112218026</v>
      </c>
      <c r="Y79" s="81">
        <f t="shared" si="97"/>
        <v>-2479.8014778197448</v>
      </c>
      <c r="Z79" s="82">
        <f t="shared" si="65"/>
        <v>5.3570289733559209</v>
      </c>
      <c r="AA79" s="82">
        <f t="shared" si="65"/>
        <v>5.9193663444288935</v>
      </c>
      <c r="AB79" s="10">
        <f>AA79-Z79</f>
        <v>0.56233737107297266</v>
      </c>
    </row>
    <row r="80" spans="1:29" ht="21" customHeight="1" x14ac:dyDescent="0.25"/>
    <row r="81" spans="13:27" ht="21" customHeight="1" x14ac:dyDescent="0.25">
      <c r="V81" s="8"/>
      <c r="X81" s="11"/>
    </row>
    <row r="82" spans="13:27" ht="21" customHeight="1" x14ac:dyDescent="0.25">
      <c r="M82" s="12">
        <v>1</v>
      </c>
      <c r="N82" s="98" t="s">
        <v>118</v>
      </c>
      <c r="O82" s="98"/>
      <c r="P82" s="98"/>
      <c r="Q82" s="98"/>
      <c r="R82" s="98"/>
      <c r="S82" s="98"/>
      <c r="T82" s="98"/>
      <c r="U82" s="98"/>
      <c r="V82" s="98"/>
      <c r="W82" s="98"/>
      <c r="X82" s="13" t="s">
        <v>119</v>
      </c>
      <c r="Y82" s="14">
        <f>+X79/F79</f>
        <v>5.9193663444288935</v>
      </c>
    </row>
    <row r="83" spans="13:27" ht="21" customHeight="1" x14ac:dyDescent="0.25">
      <c r="M83" s="15">
        <v>2</v>
      </c>
      <c r="N83" s="98" t="s">
        <v>120</v>
      </c>
      <c r="O83" s="98"/>
      <c r="P83" s="98"/>
      <c r="Q83" s="98"/>
      <c r="R83" s="98"/>
      <c r="S83" s="98"/>
      <c r="T83" s="98"/>
      <c r="U83" s="98"/>
      <c r="V83" s="98"/>
      <c r="W83" s="98"/>
      <c r="X83" s="13" t="s">
        <v>119</v>
      </c>
      <c r="Y83" s="14">
        <f>+W79/E79</f>
        <v>5.3570289733559209</v>
      </c>
    </row>
    <row r="84" spans="13:27" ht="21" customHeight="1" x14ac:dyDescent="0.25">
      <c r="M84" s="12">
        <v>3</v>
      </c>
      <c r="N84" s="98" t="s">
        <v>121</v>
      </c>
      <c r="O84" s="98"/>
      <c r="P84" s="98"/>
      <c r="Q84" s="98"/>
      <c r="R84" s="98"/>
      <c r="S84" s="98"/>
      <c r="T84" s="98"/>
      <c r="U84" s="98"/>
      <c r="V84" s="98"/>
      <c r="W84" s="98"/>
      <c r="X84" s="13" t="s">
        <v>119</v>
      </c>
      <c r="Y84" s="16">
        <v>8.9099999999999999E-2</v>
      </c>
    </row>
    <row r="85" spans="13:27" ht="21" customHeight="1" x14ac:dyDescent="0.25">
      <c r="M85" s="15">
        <v>4</v>
      </c>
      <c r="N85" s="98" t="s">
        <v>122</v>
      </c>
      <c r="O85" s="98"/>
      <c r="P85" s="98"/>
      <c r="Q85" s="98"/>
      <c r="R85" s="98"/>
      <c r="S85" s="98"/>
      <c r="T85" s="98"/>
      <c r="U85" s="98"/>
      <c r="V85" s="98"/>
      <c r="W85" s="98"/>
      <c r="X85" s="13" t="s">
        <v>119</v>
      </c>
      <c r="Y85" s="16">
        <v>8.3900000000000002E-2</v>
      </c>
      <c r="AA85" s="10"/>
    </row>
    <row r="86" spans="13:27" ht="15.75" x14ac:dyDescent="0.25">
      <c r="M86" s="12">
        <v>5</v>
      </c>
      <c r="N86" s="98" t="s">
        <v>123</v>
      </c>
      <c r="O86" s="98"/>
      <c r="P86" s="98"/>
      <c r="Q86" s="98"/>
      <c r="R86" s="98"/>
      <c r="S86" s="98"/>
      <c r="T86" s="98"/>
      <c r="U86" s="98"/>
      <c r="V86" s="98"/>
      <c r="W86" s="98"/>
      <c r="X86" s="13" t="s">
        <v>119</v>
      </c>
      <c r="Y86" s="17">
        <f>+MIN(Y84,Y85)*100</f>
        <v>8.39</v>
      </c>
    </row>
    <row r="87" spans="13:27" ht="15.75" x14ac:dyDescent="0.25">
      <c r="M87" s="18">
        <v>6</v>
      </c>
      <c r="N87" s="99" t="s">
        <v>124</v>
      </c>
      <c r="O87" s="99"/>
      <c r="P87" s="99"/>
      <c r="Q87" s="99"/>
      <c r="R87" s="99"/>
      <c r="S87" s="99"/>
      <c r="T87" s="99"/>
      <c r="U87" s="99"/>
      <c r="V87" s="99"/>
      <c r="W87" s="99"/>
      <c r="X87" s="13" t="s">
        <v>119</v>
      </c>
      <c r="Y87" s="14">
        <f>+(Y82-Y83)/(1-(Y86/100))</f>
        <v>0.61383841400826622</v>
      </c>
    </row>
    <row r="88" spans="13:27" ht="21" customHeight="1" x14ac:dyDescent="0.25">
      <c r="M88" s="12">
        <v>7</v>
      </c>
      <c r="N88" s="98" t="s">
        <v>125</v>
      </c>
      <c r="O88" s="98"/>
      <c r="P88" s="98"/>
      <c r="Q88" s="98"/>
      <c r="R88" s="98"/>
      <c r="S88" s="98"/>
      <c r="T88" s="98"/>
      <c r="U88" s="98"/>
      <c r="V88" s="98"/>
      <c r="W88" s="98"/>
      <c r="X88" s="13" t="s">
        <v>119</v>
      </c>
      <c r="Y88" s="20">
        <v>8.6999999999999994E-2</v>
      </c>
    </row>
    <row r="89" spans="13:27" ht="21" customHeight="1" x14ac:dyDescent="0.25">
      <c r="M89" s="12">
        <v>8</v>
      </c>
      <c r="N89" s="98" t="s">
        <v>126</v>
      </c>
      <c r="O89" s="98"/>
      <c r="P89" s="98"/>
      <c r="Q89" s="98"/>
      <c r="R89" s="98"/>
      <c r="S89" s="98"/>
      <c r="T89" s="98"/>
      <c r="U89" s="98"/>
      <c r="V89" s="98"/>
      <c r="W89" s="98"/>
      <c r="X89" s="13" t="s">
        <v>119</v>
      </c>
      <c r="Y89" s="17">
        <f>'04-25'!Y89+'05-25'!Y89+'06-25'!Y89+'07-25'!Y89+'08-25'!Y89+'09-25'!Y89+'10-25'!Y89+'11-25'!Y89+'12-25'!Y89+'01-26'!Y89+'02-26'!Y89+'03-26'!Y89</f>
        <v>26618.453423760744</v>
      </c>
    </row>
    <row r="90" spans="13:27" ht="21" customHeight="1" x14ac:dyDescent="0.25">
      <c r="M90" s="12">
        <v>9</v>
      </c>
      <c r="N90" s="98" t="s">
        <v>127</v>
      </c>
      <c r="O90" s="98"/>
      <c r="P90" s="98"/>
      <c r="Q90" s="98"/>
      <c r="R90" s="98"/>
      <c r="S90" s="98"/>
      <c r="T90" s="98"/>
      <c r="U90" s="98"/>
      <c r="V90" s="98"/>
      <c r="W90" s="98"/>
      <c r="X90" s="13" t="s">
        <v>119</v>
      </c>
      <c r="Y90" s="17">
        <f>'04-25'!Y90+'05-25'!Y90+'06-25'!Y90+'07-25'!Y90+'08-25'!Y90+'09-25'!Y90+'10-25'!Y90+'11-25'!Y90+'12-25'!Y90+'01-26'!Y90+'02-26'!Y90+'03-26'!Y90</f>
        <v>16346.843794646413</v>
      </c>
    </row>
    <row r="91" spans="13:27" ht="21" customHeight="1" x14ac:dyDescent="0.25">
      <c r="M91" s="12">
        <v>10</v>
      </c>
      <c r="N91" s="98" t="s">
        <v>128</v>
      </c>
      <c r="O91" s="98"/>
      <c r="P91" s="98"/>
      <c r="Q91" s="98"/>
      <c r="R91" s="98"/>
      <c r="S91" s="98"/>
      <c r="T91" s="98"/>
      <c r="U91" s="98"/>
      <c r="V91" s="98"/>
      <c r="W91" s="98"/>
      <c r="X91" s="13" t="s">
        <v>119</v>
      </c>
      <c r="Y91" s="17">
        <f>+Y79</f>
        <v>-2479.8014778197448</v>
      </c>
    </row>
    <row r="92" spans="13:27" ht="21" customHeight="1" x14ac:dyDescent="0.25">
      <c r="M92" s="12">
        <v>11</v>
      </c>
      <c r="N92" s="98" t="s">
        <v>129</v>
      </c>
      <c r="O92" s="98"/>
      <c r="P92" s="98"/>
      <c r="Q92" s="98"/>
      <c r="R92" s="98"/>
      <c r="S92" s="98"/>
      <c r="T92" s="98"/>
      <c r="U92" s="98"/>
      <c r="V92" s="98"/>
      <c r="W92" s="98"/>
      <c r="X92" s="13" t="s">
        <v>119</v>
      </c>
      <c r="Y92" s="17">
        <f>+F79</f>
        <v>29156.193599102466</v>
      </c>
    </row>
    <row r="93" spans="13:27" ht="20.100000000000001" customHeight="1" x14ac:dyDescent="0.25">
      <c r="M93" s="12">
        <v>12</v>
      </c>
      <c r="N93" s="98" t="s">
        <v>130</v>
      </c>
      <c r="O93" s="98"/>
      <c r="P93" s="98"/>
      <c r="Q93" s="98"/>
      <c r="R93" s="98"/>
      <c r="S93" s="98"/>
      <c r="T93" s="98"/>
      <c r="U93" s="98"/>
      <c r="V93" s="98"/>
      <c r="W93" s="98"/>
      <c r="X93" s="13" t="s">
        <v>119</v>
      </c>
      <c r="Y93" s="17">
        <f>+Y89/(1-Y88)</f>
        <v>29154.932556145392</v>
      </c>
    </row>
    <row r="94" spans="13:27" ht="20.100000000000001" customHeight="1" x14ac:dyDescent="0.25">
      <c r="M94" s="12">
        <v>13</v>
      </c>
      <c r="N94" s="98" t="s">
        <v>131</v>
      </c>
      <c r="O94" s="98"/>
      <c r="P94" s="98"/>
      <c r="Q94" s="98"/>
      <c r="R94" s="98"/>
      <c r="S94" s="98"/>
      <c r="T94" s="98"/>
      <c r="U94" s="98"/>
      <c r="V94" s="98"/>
      <c r="W94" s="98"/>
      <c r="X94" s="13" t="s">
        <v>119</v>
      </c>
      <c r="Y94" s="17">
        <f>+Y89/(1-Y85)</f>
        <v>29056.2748867599</v>
      </c>
    </row>
    <row r="95" spans="13:27" ht="20.100000000000001" customHeight="1" x14ac:dyDescent="0.25">
      <c r="M95" s="12">
        <v>14</v>
      </c>
      <c r="N95" s="98" t="s">
        <v>132</v>
      </c>
      <c r="O95" s="98"/>
      <c r="P95" s="98"/>
      <c r="Q95" s="98"/>
      <c r="R95" s="98"/>
      <c r="S95" s="98"/>
      <c r="T95" s="98"/>
      <c r="U95" s="98"/>
      <c r="V95" s="98"/>
      <c r="W95" s="98"/>
      <c r="X95" s="13" t="s">
        <v>119</v>
      </c>
      <c r="Y95" s="17">
        <f>'04-25'!Y95+'05-25'!Y95+'06-25'!Y95+'07-25'!Y95+'08-25'!Y95+'09-25'!Y95+'10-25'!Y95+'11-25'!Y95+'12-25'!Y95+'01-26'!Y95+'02-26'!Y95+'03-26'!Y95</f>
        <v>28968.047957002225</v>
      </c>
    </row>
    <row r="96" spans="13:27" ht="20.100000000000001" customHeight="1" x14ac:dyDescent="0.25">
      <c r="M96" s="12">
        <v>15</v>
      </c>
      <c r="N96" s="98" t="s">
        <v>133</v>
      </c>
      <c r="O96" s="98"/>
      <c r="P96" s="98"/>
      <c r="Q96" s="98"/>
      <c r="R96" s="98"/>
      <c r="S96" s="98"/>
      <c r="T96" s="98"/>
      <c r="U96" s="98"/>
      <c r="V96" s="98"/>
      <c r="W96" s="98"/>
      <c r="X96" s="13" t="s">
        <v>119</v>
      </c>
      <c r="Y96" s="17">
        <f>'04-25'!Y96+'05-25'!Y96+'06-25'!Y96+'07-25'!Y96+'08-25'!Y96+'09-25'!Y96+'10-25'!Y96+'11-25'!Y96+'12-25'!Y96+'01-26'!Y96+'02-26'!Y96+'03-26'!Y96</f>
        <v>171486.02210954257</v>
      </c>
    </row>
    <row r="97" spans="5:27" ht="20.100000000000001" customHeight="1" x14ac:dyDescent="0.25">
      <c r="M97" s="12">
        <v>16</v>
      </c>
      <c r="N97" s="98" t="s">
        <v>134</v>
      </c>
      <c r="O97" s="98"/>
      <c r="P97" s="98"/>
      <c r="Q97" s="98"/>
      <c r="R97" s="98"/>
      <c r="S97" s="98"/>
      <c r="T97" s="98"/>
      <c r="U97" s="98"/>
      <c r="V97" s="98"/>
      <c r="W97" s="98"/>
      <c r="X97" s="13" t="s">
        <v>119</v>
      </c>
      <c r="Y97" s="17">
        <f>+Y96-W79</f>
        <v>-3579.9704904574319</v>
      </c>
    </row>
    <row r="98" spans="5:27" ht="20.100000000000001" customHeight="1" x14ac:dyDescent="0.25">
      <c r="M98" s="18">
        <v>17</v>
      </c>
      <c r="N98" s="99" t="s">
        <v>135</v>
      </c>
      <c r="O98" s="99"/>
      <c r="P98" s="99"/>
      <c r="Q98" s="99"/>
      <c r="R98" s="99"/>
      <c r="S98" s="99"/>
      <c r="T98" s="99"/>
      <c r="U98" s="99"/>
      <c r="V98" s="99"/>
      <c r="W98" s="99"/>
      <c r="X98" s="13" t="s">
        <v>119</v>
      </c>
      <c r="Y98" s="14">
        <f>+Y97/Y89</f>
        <v>-0.13449205457075131</v>
      </c>
    </row>
    <row r="99" spans="5:27" ht="20.100000000000001" customHeight="1" x14ac:dyDescent="0.25">
      <c r="M99" s="12">
        <v>18</v>
      </c>
      <c r="N99" s="98" t="s">
        <v>136</v>
      </c>
      <c r="O99" s="98"/>
      <c r="P99" s="98"/>
      <c r="Q99" s="98"/>
      <c r="R99" s="98"/>
      <c r="S99" s="98"/>
      <c r="T99" s="98"/>
      <c r="U99" s="98"/>
      <c r="V99" s="98"/>
      <c r="W99" s="98"/>
      <c r="X99" s="13" t="s">
        <v>119</v>
      </c>
      <c r="Y99" s="14">
        <v>0.4</v>
      </c>
    </row>
    <row r="105" spans="5:27" x14ac:dyDescent="0.25">
      <c r="E105" s="7">
        <f>'04-25'!E79</f>
        <v>2785.0200000000004</v>
      </c>
      <c r="F105" s="7">
        <f>'04-25'!F79</f>
        <v>2614.4622695547732</v>
      </c>
      <c r="G105" s="7">
        <f>'04-25'!G79</f>
        <v>-170.55773044522641</v>
      </c>
      <c r="H105" s="7">
        <f>'04-25'!H79</f>
        <v>4808.3166666666657</v>
      </c>
      <c r="I105" s="7">
        <f>'04-25'!I79</f>
        <v>4929.7698996737327</v>
      </c>
      <c r="J105" s="7">
        <f>'04-25'!J79</f>
        <v>121.45323300706636</v>
      </c>
      <c r="K105" s="7">
        <f>'04-25'!K79</f>
        <v>10425.645600000002</v>
      </c>
      <c r="L105" s="7">
        <f>'04-25'!L79</f>
        <v>11807.410479127338</v>
      </c>
      <c r="M105" s="7">
        <f>'04-25'!M79</f>
        <v>1381.7648791273386</v>
      </c>
      <c r="N105" s="7">
        <f>'04-25'!N79</f>
        <v>0</v>
      </c>
      <c r="O105" s="7">
        <f>'04-25'!O79</f>
        <v>0</v>
      </c>
      <c r="P105" s="7">
        <f>'04-25'!P79</f>
        <v>0</v>
      </c>
      <c r="Q105" s="7">
        <f>'04-25'!Q79</f>
        <v>0</v>
      </c>
      <c r="R105" s="7">
        <f>'04-25'!R79</f>
        <v>0</v>
      </c>
      <c r="S105" s="7">
        <f>'04-25'!S79</f>
        <v>0</v>
      </c>
      <c r="T105" s="7">
        <f>'04-25'!T79</f>
        <v>0</v>
      </c>
      <c r="U105" s="7">
        <f>'04-25'!U79</f>
        <v>76.157292312053571</v>
      </c>
      <c r="V105" s="7">
        <f>'04-25'!V79</f>
        <v>76.157292312053571</v>
      </c>
      <c r="W105" s="7">
        <f>'04-25'!W79</f>
        <v>15233.962266666666</v>
      </c>
      <c r="X105" s="7">
        <f>'04-25'!X79</f>
        <v>16813.337671113128</v>
      </c>
      <c r="Y105" s="7">
        <f>'04-25'!Y79</f>
        <v>1579.3754044464583</v>
      </c>
      <c r="Z105" s="7">
        <f>'04-25'!Z79</f>
        <v>5.4699651229314918</v>
      </c>
      <c r="AA105" s="7">
        <f>'04-25'!AA79</f>
        <v>6.4308970402454246</v>
      </c>
    </row>
    <row r="106" spans="5:27" x14ac:dyDescent="0.25">
      <c r="E106" s="7">
        <f>'05-25'!E79</f>
        <v>2872.42</v>
      </c>
      <c r="F106" s="7">
        <f>'05-25'!F79</f>
        <v>2509.0117498242107</v>
      </c>
      <c r="G106" s="7">
        <f>'05-25'!G79</f>
        <v>-363.40825017578902</v>
      </c>
      <c r="H106" s="7">
        <f>'05-25'!H79</f>
        <v>4808.3166666666657</v>
      </c>
      <c r="I106" s="7">
        <f>'05-25'!I79</f>
        <v>4711.9684100354971</v>
      </c>
      <c r="J106" s="7">
        <f>'05-25'!J79</f>
        <v>-96.348256631169932</v>
      </c>
      <c r="K106" s="7">
        <f>'05-25'!K79</f>
        <v>10707.349400000001</v>
      </c>
      <c r="L106" s="7">
        <f>'05-25'!L79</f>
        <v>10318.608721809725</v>
      </c>
      <c r="M106" s="7">
        <f>'05-25'!M79</f>
        <v>-388.7406781902738</v>
      </c>
      <c r="N106" s="7">
        <f>'05-25'!N79</f>
        <v>0</v>
      </c>
      <c r="O106" s="7">
        <f>'05-25'!O79</f>
        <v>0</v>
      </c>
      <c r="P106" s="7">
        <f>'05-25'!P79</f>
        <v>0</v>
      </c>
      <c r="Q106" s="7">
        <f>'05-25'!Q79</f>
        <v>0</v>
      </c>
      <c r="R106" s="7">
        <f>'05-25'!R79</f>
        <v>0</v>
      </c>
      <c r="S106" s="7">
        <f>'05-25'!S79</f>
        <v>0</v>
      </c>
      <c r="T106" s="7">
        <f>'05-25'!T79</f>
        <v>0</v>
      </c>
      <c r="U106" s="7">
        <f>'05-25'!U79</f>
        <v>50.530941178369318</v>
      </c>
      <c r="V106" s="7">
        <f>'05-25'!V79</f>
        <v>50.530941178369318</v>
      </c>
      <c r="W106" s="7">
        <f>'05-25'!W79</f>
        <v>15515.666066666665</v>
      </c>
      <c r="X106" s="7">
        <f>'05-25'!X79</f>
        <v>15081.10807302359</v>
      </c>
      <c r="Y106" s="7">
        <f>'05-25'!Y79</f>
        <v>-434.5579936430745</v>
      </c>
      <c r="Z106" s="7">
        <f>'05-25'!Z79</f>
        <v>5.4016007640479682</v>
      </c>
      <c r="AA106" s="7">
        <f>'05-25'!AA79</f>
        <v>6.0107761847190311</v>
      </c>
    </row>
    <row r="107" spans="5:27" x14ac:dyDescent="0.25">
      <c r="E107" s="7">
        <f>'06-25'!E79</f>
        <v>2866.4</v>
      </c>
      <c r="F107" s="7">
        <f>'06-25'!F79</f>
        <v>2394.7474523725264</v>
      </c>
      <c r="G107" s="7">
        <f>'06-25'!G79</f>
        <v>-471.65254762747338</v>
      </c>
      <c r="H107" s="7">
        <f>'06-25'!H79</f>
        <v>4808.3166666666657</v>
      </c>
      <c r="I107" s="7">
        <f>'06-25'!I79</f>
        <v>4744.3944676957344</v>
      </c>
      <c r="J107" s="7">
        <f>'06-25'!J79</f>
        <v>-63.92219897093122</v>
      </c>
      <c r="K107" s="7">
        <f>'06-25'!K79</f>
        <v>10769.779299999998</v>
      </c>
      <c r="L107" s="7">
        <f>'06-25'!L79</f>
        <v>9732.8458760495669</v>
      </c>
      <c r="M107" s="7">
        <f>'06-25'!M79</f>
        <v>-1036.9334239504333</v>
      </c>
      <c r="N107" s="7">
        <f>'06-25'!N79</f>
        <v>0</v>
      </c>
      <c r="O107" s="7">
        <f>'06-25'!O79</f>
        <v>0</v>
      </c>
      <c r="P107" s="7">
        <f>'06-25'!P79</f>
        <v>0</v>
      </c>
      <c r="Q107" s="7">
        <f>'06-25'!Q79</f>
        <v>0</v>
      </c>
      <c r="R107" s="7">
        <f>'06-25'!R79</f>
        <v>0</v>
      </c>
      <c r="S107" s="7">
        <f>'06-25'!S79</f>
        <v>0</v>
      </c>
      <c r="T107" s="7">
        <f>'06-25'!T79</f>
        <v>0</v>
      </c>
      <c r="U107" s="7">
        <f>'06-25'!U79</f>
        <v>84.920508663947459</v>
      </c>
      <c r="V107" s="7">
        <f>'06-25'!V79</f>
        <v>84.920508663947459</v>
      </c>
      <c r="W107" s="7">
        <f>'06-25'!W79</f>
        <v>15578.095966666666</v>
      </c>
      <c r="X107" s="7">
        <f>'06-25'!X79</f>
        <v>14562.160852409252</v>
      </c>
      <c r="Y107" s="7">
        <f>'06-25'!Y79</f>
        <v>-1015.9351142574171</v>
      </c>
      <c r="Z107" s="7">
        <f>'06-25'!Z79</f>
        <v>5.4347250790771229</v>
      </c>
      <c r="AA107" s="7">
        <f>'06-25'!AA79</f>
        <v>6.080875391675316</v>
      </c>
    </row>
    <row r="108" spans="5:27" x14ac:dyDescent="0.25">
      <c r="E108" s="7">
        <f>'07-25'!E79</f>
        <v>2696.53</v>
      </c>
      <c r="F108" s="7">
        <f>'07-25'!F79</f>
        <v>2491.0710004573398</v>
      </c>
      <c r="G108" s="7">
        <f>'07-25'!G79</f>
        <v>-205.45899954266019</v>
      </c>
      <c r="H108" s="7">
        <f>'07-25'!H79</f>
        <v>4808.3166666666657</v>
      </c>
      <c r="I108" s="7">
        <f>'07-25'!I79</f>
        <v>4966.2222673224178</v>
      </c>
      <c r="J108" s="7">
        <f>'07-25'!J79</f>
        <v>157.90560065575113</v>
      </c>
      <c r="K108" s="7">
        <f>'07-25'!K79</f>
        <v>9818.4828999999991</v>
      </c>
      <c r="L108" s="7">
        <f>'07-25'!L79</f>
        <v>9150.6946085910786</v>
      </c>
      <c r="M108" s="7">
        <f>'07-25'!M79</f>
        <v>-667.78829140892083</v>
      </c>
      <c r="N108" s="7">
        <f>'07-25'!N79</f>
        <v>0</v>
      </c>
      <c r="O108" s="7">
        <f>'07-25'!O79</f>
        <v>0</v>
      </c>
      <c r="P108" s="7">
        <f>'07-25'!P79</f>
        <v>0</v>
      </c>
      <c r="Q108" s="7">
        <f>'07-25'!Q79</f>
        <v>0</v>
      </c>
      <c r="R108" s="7">
        <f>'07-25'!R79</f>
        <v>0</v>
      </c>
      <c r="S108" s="7">
        <f>'07-25'!S79</f>
        <v>0</v>
      </c>
      <c r="T108" s="7">
        <f>'07-25'!T79</f>
        <v>0</v>
      </c>
      <c r="U108" s="7">
        <f>'07-25'!U79</f>
        <v>95.820752209730671</v>
      </c>
      <c r="V108" s="7">
        <f>'07-25'!V79</f>
        <v>95.820752209730671</v>
      </c>
      <c r="W108" s="7">
        <f>'07-25'!W79</f>
        <v>14626.799566666665</v>
      </c>
      <c r="X108" s="7">
        <f>'07-25'!X79</f>
        <v>14212.737628123228</v>
      </c>
      <c r="Y108" s="7">
        <f>'07-25'!Y79</f>
        <v>-414.06193854343906</v>
      </c>
      <c r="Z108" s="7">
        <f>'07-25'!Z79</f>
        <v>5.4243044085052503</v>
      </c>
      <c r="AA108" s="7">
        <f>'07-25'!AA79</f>
        <v>5.7054727165600214</v>
      </c>
    </row>
    <row r="109" spans="5:27" x14ac:dyDescent="0.25">
      <c r="E109" s="7">
        <f>'08-25'!E79</f>
        <v>2696.9600000000005</v>
      </c>
      <c r="F109" s="7">
        <f>'08-25'!F79</f>
        <v>2546.5872657534146</v>
      </c>
      <c r="G109" s="7">
        <f>'08-25'!G79</f>
        <v>-150.37273424658542</v>
      </c>
      <c r="H109" s="7">
        <f>'08-25'!H79</f>
        <v>4808.3166666666657</v>
      </c>
      <c r="I109" s="7">
        <f>'08-25'!I79</f>
        <v>5221.6450295538734</v>
      </c>
      <c r="J109" s="7">
        <f>'08-25'!J79</f>
        <v>413.32836288720682</v>
      </c>
      <c r="K109" s="7">
        <f>'08-25'!K79</f>
        <v>9164.3395</v>
      </c>
      <c r="L109" s="7">
        <f>'08-25'!L79</f>
        <v>9081.0315338476084</v>
      </c>
      <c r="M109" s="7">
        <f>'08-25'!M79</f>
        <v>-83.307966152391145</v>
      </c>
      <c r="N109" s="7">
        <f>'08-25'!N79</f>
        <v>0</v>
      </c>
      <c r="O109" s="7">
        <f>'08-25'!O79</f>
        <v>0</v>
      </c>
      <c r="P109" s="7">
        <f>'08-25'!P79</f>
        <v>0</v>
      </c>
      <c r="Q109" s="7">
        <f>'08-25'!Q79</f>
        <v>0</v>
      </c>
      <c r="R109" s="7">
        <f>'08-25'!R79</f>
        <v>0</v>
      </c>
      <c r="S109" s="7">
        <f>'08-25'!S79</f>
        <v>0</v>
      </c>
      <c r="T109" s="7">
        <f>'08-25'!T79</f>
        <v>0</v>
      </c>
      <c r="U109" s="7">
        <f>'08-25'!U79</f>
        <v>71.767551156873509</v>
      </c>
      <c r="V109" s="7">
        <f>'08-25'!V79</f>
        <v>71.767551156873509</v>
      </c>
      <c r="W109" s="7">
        <f>'08-25'!W79</f>
        <v>13972.656166666668</v>
      </c>
      <c r="X109" s="7">
        <f>'08-25'!X79</f>
        <v>14374.444114558357</v>
      </c>
      <c r="Y109" s="7">
        <f>'08-25'!Y79</f>
        <v>401.78794789168904</v>
      </c>
      <c r="Z109" s="7">
        <f>'08-25'!Z79</f>
        <v>5.1808911391591517</v>
      </c>
      <c r="AA109" s="7">
        <f>'08-25'!AA79</f>
        <v>5.6445912173779913</v>
      </c>
    </row>
    <row r="110" spans="5:27" x14ac:dyDescent="0.25">
      <c r="E110" s="7">
        <f>'09-25'!E79</f>
        <v>2682.9000000000005</v>
      </c>
      <c r="F110" s="7">
        <f>'09-25'!F79</f>
        <v>2391.9409143836247</v>
      </c>
      <c r="G110" s="7">
        <f>'09-25'!G79</f>
        <v>-290.95908561637469</v>
      </c>
      <c r="H110" s="7">
        <f>'09-25'!H79</f>
        <v>4808.3166666666657</v>
      </c>
      <c r="I110" s="7">
        <f>'09-25'!I79</f>
        <v>4996.9435116368686</v>
      </c>
      <c r="J110" s="7">
        <f>'09-25'!J79</f>
        <v>188.62684497020177</v>
      </c>
      <c r="K110" s="7">
        <f>'09-25'!K79</f>
        <v>9238.8655000000017</v>
      </c>
      <c r="L110" s="7">
        <f>'09-25'!L79</f>
        <v>8601.4987503598477</v>
      </c>
      <c r="M110" s="7">
        <f>'09-25'!M79</f>
        <v>-637.3667496401539</v>
      </c>
      <c r="N110" s="7">
        <f>'09-25'!N79</f>
        <v>0</v>
      </c>
      <c r="O110" s="7">
        <f>'09-25'!O79</f>
        <v>0</v>
      </c>
      <c r="P110" s="7">
        <f>'09-25'!P79</f>
        <v>0</v>
      </c>
      <c r="Q110" s="7">
        <f>'09-25'!Q79</f>
        <v>0</v>
      </c>
      <c r="R110" s="7">
        <f>'09-25'!R79</f>
        <v>0</v>
      </c>
      <c r="S110" s="7">
        <f>'09-25'!S79</f>
        <v>0</v>
      </c>
      <c r="T110" s="7">
        <f>'09-25'!T79</f>
        <v>0</v>
      </c>
      <c r="U110" s="7">
        <f>'09-25'!U79</f>
        <v>71.953842307024985</v>
      </c>
      <c r="V110" s="7">
        <f>'09-25'!V79</f>
        <v>71.953842307024985</v>
      </c>
      <c r="W110" s="7">
        <f>'09-25'!W79</f>
        <v>14047.182166666669</v>
      </c>
      <c r="X110" s="7">
        <f>'09-25'!X79</f>
        <v>13670.39610430374</v>
      </c>
      <c r="Y110" s="7">
        <f>'09-25'!Y79</f>
        <v>-376.78606236292717</v>
      </c>
      <c r="Z110" s="7">
        <f>'09-25'!Z79</f>
        <v>5.2358202566874157</v>
      </c>
      <c r="AA110" s="7">
        <f>'09-25'!AA79</f>
        <v>5.7151897114592574</v>
      </c>
    </row>
    <row r="111" spans="5:27" x14ac:dyDescent="0.25">
      <c r="E111" s="7">
        <f>'10-25'!E79</f>
        <v>2849.4</v>
      </c>
      <c r="F111" s="7">
        <f>'10-25'!F79</f>
        <v>2229.2458300205144</v>
      </c>
      <c r="G111" s="7">
        <f>'10-25'!G79</f>
        <v>-620.15416997948569</v>
      </c>
      <c r="H111" s="7">
        <f>'10-25'!H79</f>
        <v>4808.3166666666657</v>
      </c>
      <c r="I111" s="7">
        <f>'10-25'!I79</f>
        <v>5396.7883191622868</v>
      </c>
      <c r="J111" s="7">
        <f>'10-25'!J79</f>
        <v>588.47165249562022</v>
      </c>
      <c r="K111" s="7">
        <f>'10-25'!K79</f>
        <v>10137.6301</v>
      </c>
      <c r="L111" s="7">
        <f>'10-25'!L79</f>
        <v>8756.4342886189988</v>
      </c>
      <c r="M111" s="7">
        <f>'10-25'!M79</f>
        <v>-1381.1958113810006</v>
      </c>
      <c r="N111" s="7">
        <f>'10-25'!N79</f>
        <v>0</v>
      </c>
      <c r="O111" s="7">
        <f>'10-25'!O79</f>
        <v>0</v>
      </c>
      <c r="P111" s="7">
        <f>'10-25'!P79</f>
        <v>0</v>
      </c>
      <c r="Q111" s="7">
        <f>'10-25'!Q79</f>
        <v>0</v>
      </c>
      <c r="R111" s="7">
        <f>'10-25'!R79</f>
        <v>0</v>
      </c>
      <c r="S111" s="7">
        <f>'10-25'!S79</f>
        <v>0</v>
      </c>
      <c r="T111" s="7">
        <f>'10-25'!T79</f>
        <v>0</v>
      </c>
      <c r="U111" s="7">
        <f>'10-25'!U79</f>
        <v>46.890744971397233</v>
      </c>
      <c r="V111" s="7">
        <f>'10-25'!V79</f>
        <v>46.890744971397233</v>
      </c>
      <c r="W111" s="7">
        <f>'10-25'!W79</f>
        <v>14945.946766666664</v>
      </c>
      <c r="X111" s="7">
        <f>'10-25'!X79</f>
        <v>14200.113352752684</v>
      </c>
      <c r="Y111" s="7">
        <f>'10-25'!Y79</f>
        <v>-745.83341391398289</v>
      </c>
      <c r="Z111" s="7">
        <f>'10-25'!Z79</f>
        <v>5.2452961208207567</v>
      </c>
      <c r="AA111" s="7">
        <f>'10-25'!AA79</f>
        <v>6.369918095853075</v>
      </c>
    </row>
    <row r="112" spans="5:27" x14ac:dyDescent="0.25">
      <c r="E112" s="7">
        <f>'11-25'!E79</f>
        <v>2714.67</v>
      </c>
      <c r="F112" s="7">
        <f>'11-25'!F79</f>
        <v>2148.2954897081145</v>
      </c>
      <c r="G112" s="7">
        <f>'11-25'!G79</f>
        <v>-566.37451029188526</v>
      </c>
      <c r="H112" s="7">
        <f>'11-25'!H79</f>
        <v>4808.3166666666657</v>
      </c>
      <c r="I112" s="7">
        <f>'11-25'!I79</f>
        <v>4827.111991414542</v>
      </c>
      <c r="J112" s="7">
        <f>'11-25'!J79</f>
        <v>18.795324747875782</v>
      </c>
      <c r="K112" s="7">
        <f>'11-25'!K79</f>
        <v>9827.5586999999996</v>
      </c>
      <c r="L112" s="7">
        <f>'11-25'!L79</f>
        <v>7791.0493667052115</v>
      </c>
      <c r="M112" s="7">
        <f>'11-25'!M79</f>
        <v>-2036.5093332947899</v>
      </c>
      <c r="N112" s="7">
        <f>'11-25'!N79</f>
        <v>0</v>
      </c>
      <c r="O112" s="7">
        <f>'11-25'!O79</f>
        <v>0</v>
      </c>
      <c r="P112" s="7">
        <f>'11-25'!P79</f>
        <v>0</v>
      </c>
      <c r="Q112" s="7">
        <f>'11-25'!Q79</f>
        <v>0</v>
      </c>
      <c r="R112" s="7">
        <f>'11-25'!R79</f>
        <v>0</v>
      </c>
      <c r="S112" s="7">
        <f>'11-25'!S79</f>
        <v>0</v>
      </c>
      <c r="T112" s="7">
        <f>'11-25'!T79</f>
        <v>0</v>
      </c>
      <c r="U112" s="7">
        <f>'11-25'!U79</f>
        <v>46.556154363623293</v>
      </c>
      <c r="V112" s="7">
        <f>'11-25'!V79</f>
        <v>46.556154363623293</v>
      </c>
      <c r="W112" s="7">
        <f>'11-25'!W79</f>
        <v>14635.875366666667</v>
      </c>
      <c r="X112" s="7">
        <f>'11-25'!X79</f>
        <v>12664.717512483376</v>
      </c>
      <c r="Y112" s="7">
        <f>'11-25'!Y79</f>
        <v>-1971.1578541832905</v>
      </c>
      <c r="Z112" s="7">
        <f>'11-25'!Z79</f>
        <v>5.3914012998510561</v>
      </c>
      <c r="AA112" s="7">
        <f>'11-25'!AA79</f>
        <v>5.8952400045322024</v>
      </c>
    </row>
    <row r="113" spans="5:27" x14ac:dyDescent="0.25">
      <c r="E113" s="7">
        <f>'12-25'!E79</f>
        <v>2514.8399999999997</v>
      </c>
      <c r="F113" s="7">
        <f>'12-25'!F79</f>
        <v>2279.1879736694664</v>
      </c>
      <c r="G113" s="7">
        <f>'12-25'!G79</f>
        <v>-235.65202633053349</v>
      </c>
      <c r="H113" s="7">
        <f>'12-25'!H79</f>
        <v>4808.3166666666657</v>
      </c>
      <c r="I113" s="7">
        <f>'12-25'!I79</f>
        <v>5222.2525921830065</v>
      </c>
      <c r="J113" s="7">
        <f>'12-25'!J79</f>
        <v>413.93592551633992</v>
      </c>
      <c r="K113" s="7">
        <f>'12-25'!K79</f>
        <v>8980.2601999999988</v>
      </c>
      <c r="L113" s="7">
        <f>'12-25'!L79</f>
        <v>8308.1756084716762</v>
      </c>
      <c r="M113" s="7">
        <f>'12-25'!M79</f>
        <v>-672.08459152832199</v>
      </c>
      <c r="N113" s="7">
        <f>'12-25'!N79</f>
        <v>0</v>
      </c>
      <c r="O113" s="7">
        <f>'12-25'!O79</f>
        <v>0</v>
      </c>
      <c r="P113" s="7">
        <f>'12-25'!P79</f>
        <v>0</v>
      </c>
      <c r="Q113" s="7">
        <f>'12-25'!Q79</f>
        <v>0</v>
      </c>
      <c r="R113" s="7">
        <f>'12-25'!R79</f>
        <v>0</v>
      </c>
      <c r="S113" s="7">
        <f>'12-25'!S79</f>
        <v>0</v>
      </c>
      <c r="T113" s="7">
        <f>'12-25'!T79</f>
        <v>0</v>
      </c>
      <c r="U113" s="7">
        <f>'12-25'!U79</f>
        <v>32.29646069627853</v>
      </c>
      <c r="V113" s="7">
        <f>'12-25'!V79</f>
        <v>32.29646069627853</v>
      </c>
      <c r="W113" s="7">
        <f>'12-25'!W79</f>
        <v>13788.576866666666</v>
      </c>
      <c r="X113" s="7">
        <f>'12-25'!X79</f>
        <v>13562.724661350963</v>
      </c>
      <c r="Y113" s="7">
        <f>'12-25'!Y79</f>
        <v>-225.85220531570349</v>
      </c>
      <c r="Z113" s="7">
        <f>'12-25'!Z79</f>
        <v>5.4828843451935976</v>
      </c>
      <c r="AA113" s="7">
        <f>'12-25'!AA79</f>
        <v>5.9506827949408372</v>
      </c>
    </row>
    <row r="114" spans="5:27" x14ac:dyDescent="0.25">
      <c r="E114" s="7">
        <f>'01-26'!E79</f>
        <v>2568.29</v>
      </c>
      <c r="F114" s="7">
        <f>'01-26'!F79</f>
        <v>2373.9206999075695</v>
      </c>
      <c r="G114" s="7">
        <f>'01-26'!G79</f>
        <v>-194.36930009243028</v>
      </c>
      <c r="H114" s="7">
        <f>'01-26'!H79</f>
        <v>4808.3166666666657</v>
      </c>
      <c r="I114" s="7">
        <f>'01-26'!I79</f>
        <v>5355.2395619472936</v>
      </c>
      <c r="J114" s="7">
        <f>'01-26'!J79</f>
        <v>546.92289528062679</v>
      </c>
      <c r="K114" s="7">
        <f>'01-26'!K79</f>
        <v>8933.9375</v>
      </c>
      <c r="L114" s="7">
        <f>'01-26'!L79</f>
        <v>8584.5984565569197</v>
      </c>
      <c r="M114" s="7">
        <f>'01-26'!M79</f>
        <v>-349.33904344308019</v>
      </c>
      <c r="N114" s="7">
        <f>'01-26'!N79</f>
        <v>0</v>
      </c>
      <c r="O114" s="7">
        <f>'01-26'!O79</f>
        <v>0</v>
      </c>
      <c r="P114" s="7">
        <f>'01-26'!P79</f>
        <v>0</v>
      </c>
      <c r="Q114" s="7">
        <f>'01-26'!Q79</f>
        <v>0</v>
      </c>
      <c r="R114" s="7">
        <f>'01-26'!R79</f>
        <v>0</v>
      </c>
      <c r="S114" s="7">
        <f>'01-26'!S79</f>
        <v>0</v>
      </c>
      <c r="T114" s="7">
        <f>'01-26'!T79</f>
        <v>0</v>
      </c>
      <c r="U114" s="7">
        <f>'01-26'!U79</f>
        <v>65.05813893465681</v>
      </c>
      <c r="V114" s="7">
        <f>'01-26'!V79</f>
        <v>65.05813893465681</v>
      </c>
      <c r="W114" s="7">
        <f>'01-26'!W79</f>
        <v>13742.254166666668</v>
      </c>
      <c r="X114" s="7">
        <f>'01-26'!X79</f>
        <v>14004.896157438869</v>
      </c>
      <c r="Y114" s="7">
        <f>'01-26'!Y79</f>
        <v>262.64199077220348</v>
      </c>
      <c r="Z114" s="7">
        <f>'01-26'!Z79</f>
        <v>5.3507408301502819</v>
      </c>
      <c r="AA114" s="7">
        <f>'01-26'!AA79</f>
        <v>5.8994793541267656</v>
      </c>
    </row>
    <row r="115" spans="5:27" x14ac:dyDescent="0.25">
      <c r="E115" s="7">
        <f>'02-26'!E79</f>
        <v>2604.6099999999997</v>
      </c>
      <c r="F115" s="7">
        <f>'02-26'!F79</f>
        <v>2302.9058607846914</v>
      </c>
      <c r="G115" s="7">
        <f>'02-26'!G79</f>
        <v>-301.70413921530883</v>
      </c>
      <c r="H115" s="7">
        <f>'02-26'!H79</f>
        <v>4808.3166666666657</v>
      </c>
      <c r="I115" s="7">
        <f>'02-26'!I79</f>
        <v>5283.9774765142392</v>
      </c>
      <c r="J115" s="7">
        <f>'02-26'!J79</f>
        <v>475.66080984757338</v>
      </c>
      <c r="K115" s="7">
        <f>'02-26'!K79</f>
        <v>9282.5917000000009</v>
      </c>
      <c r="L115" s="7">
        <f>'02-26'!L79</f>
        <v>7862.0750528273993</v>
      </c>
      <c r="M115" s="7">
        <f>'02-26'!M79</f>
        <v>-1420.5166471726011</v>
      </c>
      <c r="N115" s="7">
        <f>'02-26'!N79</f>
        <v>0</v>
      </c>
      <c r="O115" s="7">
        <f>'02-26'!O79</f>
        <v>0</v>
      </c>
      <c r="P115" s="7">
        <f>'02-26'!P79</f>
        <v>0</v>
      </c>
      <c r="Q115" s="7">
        <f>'02-26'!Q79</f>
        <v>0</v>
      </c>
      <c r="R115" s="7">
        <f>'02-26'!R79</f>
        <v>0</v>
      </c>
      <c r="S115" s="7">
        <f>'02-26'!S79</f>
        <v>0</v>
      </c>
      <c r="T115" s="7">
        <f>'02-26'!T79</f>
        <v>0</v>
      </c>
      <c r="U115" s="7">
        <f>'02-26'!U79</f>
        <v>27.162053892760802</v>
      </c>
      <c r="V115" s="7">
        <f>'02-26'!V79</f>
        <v>27.162053892760802</v>
      </c>
      <c r="W115" s="7">
        <f>'02-26'!W79</f>
        <v>14090.908366666668</v>
      </c>
      <c r="X115" s="7">
        <f>'02-26'!X79</f>
        <v>13173.214583234398</v>
      </c>
      <c r="Y115" s="7">
        <f>'02-26'!Y79</f>
        <v>-917.69378343226686</v>
      </c>
      <c r="Z115" s="7">
        <f>'02-26'!Z79</f>
        <v>5.4099878164741249</v>
      </c>
      <c r="AA115" s="7">
        <f>'02-26'!AA79</f>
        <v>5.7202575266128166</v>
      </c>
    </row>
    <row r="116" spans="5:27" x14ac:dyDescent="0.25">
      <c r="E116" s="7">
        <f>'03-26'!E79</f>
        <v>2827.6400000000003</v>
      </c>
      <c r="F116" s="7">
        <f>'03-26'!F79</f>
        <v>2874.8170926662224</v>
      </c>
      <c r="G116" s="7">
        <f>'03-26'!G79</f>
        <v>47.177092666221938</v>
      </c>
      <c r="H116" s="7">
        <f>'03-26'!H79</f>
        <v>4808.3166666666657</v>
      </c>
      <c r="I116" s="7">
        <f>'03-26'!I79</f>
        <v>6423.4876021496148</v>
      </c>
      <c r="J116" s="7">
        <f>'03-26'!J79</f>
        <v>1615.1709354829484</v>
      </c>
      <c r="K116" s="7">
        <f>'03-26'!K79</f>
        <v>10079.752200000001</v>
      </c>
      <c r="L116" s="7">
        <f>'03-26'!L79</f>
        <v>9765.1198753717017</v>
      </c>
      <c r="M116" s="7">
        <f>'03-26'!M79</f>
        <v>-314.63232462829961</v>
      </c>
      <c r="N116" s="7">
        <f>'03-26'!N79</f>
        <v>0</v>
      </c>
      <c r="O116" s="7">
        <f>'03-26'!O79</f>
        <v>0</v>
      </c>
      <c r="P116" s="7">
        <f>'03-26'!P79</f>
        <v>0</v>
      </c>
      <c r="Q116" s="7">
        <f>'03-26'!Q79</f>
        <v>0</v>
      </c>
      <c r="R116" s="7">
        <f>'03-26'!R79</f>
        <v>0</v>
      </c>
      <c r="S116" s="7">
        <f>'03-26'!S79</f>
        <v>0</v>
      </c>
      <c r="T116" s="7">
        <f>'03-26'!T79</f>
        <v>0</v>
      </c>
      <c r="U116" s="7">
        <f>'03-26'!U79</f>
        <v>77.732933867358113</v>
      </c>
      <c r="V116" s="7">
        <f>'03-26'!V79</f>
        <v>77.732933867358113</v>
      </c>
      <c r="W116" s="7">
        <f>'03-26'!W79</f>
        <v>14888.068866666667</v>
      </c>
      <c r="X116" s="7">
        <f>'03-26'!X79</f>
        <v>16266.340411388675</v>
      </c>
      <c r="Y116" s="7">
        <f>'03-26'!Y79</f>
        <v>1378.2715447220073</v>
      </c>
      <c r="Z116" s="7">
        <f>'03-26'!Z79</f>
        <v>5.2651924808910131</v>
      </c>
      <c r="AA116" s="7">
        <f>'03-26'!AA79</f>
        <v>5.6582175098669003</v>
      </c>
    </row>
    <row r="117" spans="5:27" x14ac:dyDescent="0.25">
      <c r="E117" s="47">
        <f>SUM(E105:E116)</f>
        <v>32679.680000000004</v>
      </c>
      <c r="F117" s="47">
        <f t="shared" ref="F117:Y117" si="98">SUM(F105:F116)</f>
        <v>29156.193599102473</v>
      </c>
      <c r="G117" s="47">
        <f t="shared" si="98"/>
        <v>-3523.4864008975301</v>
      </c>
      <c r="H117" s="47">
        <f t="shared" si="98"/>
        <v>57699.799999999988</v>
      </c>
      <c r="I117" s="47">
        <f t="shared" si="98"/>
        <v>62079.801129289117</v>
      </c>
      <c r="J117" s="47">
        <f t="shared" si="98"/>
        <v>4380.0011292891095</v>
      </c>
      <c r="K117" s="47">
        <f t="shared" si="98"/>
        <v>117366.19260000001</v>
      </c>
      <c r="L117" s="47">
        <f t="shared" si="98"/>
        <v>109759.54261833706</v>
      </c>
      <c r="M117" s="47">
        <f t="shared" si="98"/>
        <v>-7606.6499816629284</v>
      </c>
      <c r="N117" s="47">
        <f t="shared" si="98"/>
        <v>0</v>
      </c>
      <c r="O117" s="47">
        <f t="shared" si="98"/>
        <v>0</v>
      </c>
      <c r="P117" s="47">
        <f t="shared" si="98"/>
        <v>0</v>
      </c>
      <c r="Q117" s="47">
        <f t="shared" si="98"/>
        <v>0</v>
      </c>
      <c r="R117" s="47">
        <f t="shared" si="98"/>
        <v>0</v>
      </c>
      <c r="S117" s="47">
        <f t="shared" si="98"/>
        <v>0</v>
      </c>
      <c r="T117" s="47">
        <f t="shared" si="98"/>
        <v>0</v>
      </c>
      <c r="U117" s="47">
        <f t="shared" si="98"/>
        <v>746.84737455407424</v>
      </c>
      <c r="V117" s="47">
        <f t="shared" si="98"/>
        <v>746.84737455407424</v>
      </c>
      <c r="W117" s="47">
        <f t="shared" si="98"/>
        <v>175065.9926</v>
      </c>
      <c r="X117" s="47">
        <f t="shared" si="98"/>
        <v>172586.19112218026</v>
      </c>
      <c r="Y117" s="47">
        <f t="shared" si="98"/>
        <v>-2479.8014778197439</v>
      </c>
      <c r="Z117" s="47"/>
      <c r="AA117" s="47"/>
    </row>
    <row r="118" spans="5:27" x14ac:dyDescent="0.25">
      <c r="E118" s="48">
        <f>E79-E117</f>
        <v>0</v>
      </c>
      <c r="F118" s="48">
        <f t="shared" ref="F118:Y118" si="99">F79-F117</f>
        <v>0</v>
      </c>
      <c r="G118" s="48">
        <f t="shared" si="99"/>
        <v>0</v>
      </c>
      <c r="H118" s="48">
        <f t="shared" si="99"/>
        <v>0</v>
      </c>
      <c r="I118" s="48">
        <f t="shared" si="99"/>
        <v>0</v>
      </c>
      <c r="J118" s="48">
        <f t="shared" si="99"/>
        <v>0</v>
      </c>
      <c r="K118" s="48">
        <f t="shared" si="99"/>
        <v>0</v>
      </c>
      <c r="L118" s="48">
        <f t="shared" si="99"/>
        <v>0</v>
      </c>
      <c r="M118" s="48">
        <f t="shared" si="99"/>
        <v>0</v>
      </c>
      <c r="N118" s="48">
        <f t="shared" si="99"/>
        <v>0</v>
      </c>
      <c r="O118" s="48">
        <f t="shared" si="99"/>
        <v>0</v>
      </c>
      <c r="P118" s="48">
        <f t="shared" si="99"/>
        <v>0</v>
      </c>
      <c r="Q118" s="48">
        <f t="shared" si="99"/>
        <v>0</v>
      </c>
      <c r="R118" s="48">
        <f t="shared" si="99"/>
        <v>0</v>
      </c>
      <c r="S118" s="48">
        <f t="shared" si="99"/>
        <v>0</v>
      </c>
      <c r="T118" s="48">
        <f t="shared" si="99"/>
        <v>0</v>
      </c>
      <c r="U118" s="48">
        <f t="shared" si="99"/>
        <v>0</v>
      </c>
      <c r="V118" s="48">
        <f t="shared" si="99"/>
        <v>0</v>
      </c>
      <c r="W118" s="48">
        <f t="shared" si="99"/>
        <v>0</v>
      </c>
      <c r="X118" s="48">
        <f t="shared" si="99"/>
        <v>0</v>
      </c>
      <c r="Y118" s="48">
        <f t="shared" si="99"/>
        <v>0</v>
      </c>
      <c r="Z118" s="8"/>
      <c r="AA118" s="8"/>
    </row>
    <row r="120" spans="5:27" x14ac:dyDescent="0.25">
      <c r="E120" s="7">
        <f>[1]CUMM!E79</f>
        <v>32679.679999999997</v>
      </c>
      <c r="F120" s="7">
        <f>[1]CUMM!F79</f>
        <v>29156.193599102466</v>
      </c>
      <c r="G120" s="7">
        <f>[1]CUMM!G79</f>
        <v>-3523.4864008975301</v>
      </c>
      <c r="H120" s="7">
        <f>[1]CUMM!H79</f>
        <v>57699.8</v>
      </c>
      <c r="I120" s="7">
        <f>[1]CUMM!I79</f>
        <v>62079.80112928911</v>
      </c>
      <c r="J120" s="7">
        <f>[1]CUMM!J79</f>
        <v>4380.0011292891086</v>
      </c>
      <c r="K120" s="7">
        <f>[1]CUMM!K79</f>
        <v>117366.19260000001</v>
      </c>
      <c r="L120" s="7">
        <f>[1]CUMM!L79</f>
        <v>109759.54261833707</v>
      </c>
      <c r="M120" s="7">
        <f>[1]CUMM!M79</f>
        <v>-7606.6499816629257</v>
      </c>
      <c r="N120" s="7">
        <f>[1]CUMM!N79</f>
        <v>0</v>
      </c>
      <c r="O120" s="7">
        <f>[1]CUMM!O79</f>
        <v>0</v>
      </c>
      <c r="P120" s="7">
        <f>[1]CUMM!P79</f>
        <v>0</v>
      </c>
      <c r="Q120" s="7">
        <f>[1]CUMM!Q79</f>
        <v>0</v>
      </c>
      <c r="R120" s="7">
        <f>[1]CUMM!R79</f>
        <v>0</v>
      </c>
      <c r="S120" s="7">
        <f>[1]CUMM!S79</f>
        <v>0</v>
      </c>
      <c r="T120" s="7">
        <f>[1]CUMM!T79</f>
        <v>0</v>
      </c>
      <c r="U120" s="7">
        <f>[1]CUMM!U79</f>
        <v>746.84737455407435</v>
      </c>
      <c r="V120" s="7">
        <f>[1]CUMM!V79</f>
        <v>746.84737455407435</v>
      </c>
      <c r="W120" s="7">
        <f>[1]CUMM!W79</f>
        <v>175065.9926</v>
      </c>
      <c r="X120" s="7">
        <f>[1]CUMM!X79</f>
        <v>172586.19112218026</v>
      </c>
      <c r="Y120" s="7">
        <f>[1]CUMM!Y79</f>
        <v>-2479.8014778197448</v>
      </c>
      <c r="Z120" s="7">
        <f>[1]CUMM!Z79</f>
        <v>5.3570289733559209</v>
      </c>
      <c r="AA120" s="7">
        <f>[1]CUMM!AA79</f>
        <v>5.9193663444288935</v>
      </c>
    </row>
    <row r="121" spans="5:27" x14ac:dyDescent="0.25">
      <c r="E121" s="48">
        <f>E79-E120</f>
        <v>0</v>
      </c>
      <c r="F121" s="48">
        <f t="shared" ref="F121:Y121" si="100">F79-F120</f>
        <v>0</v>
      </c>
      <c r="G121" s="48">
        <f t="shared" si="100"/>
        <v>0</v>
      </c>
      <c r="H121" s="48">
        <f t="shared" si="100"/>
        <v>0</v>
      </c>
      <c r="I121" s="48">
        <f t="shared" si="100"/>
        <v>0</v>
      </c>
      <c r="J121" s="48">
        <f t="shared" si="100"/>
        <v>0</v>
      </c>
      <c r="K121" s="48">
        <f t="shared" si="100"/>
        <v>0</v>
      </c>
      <c r="L121" s="48">
        <f t="shared" si="100"/>
        <v>0</v>
      </c>
      <c r="M121" s="71">
        <f t="shared" si="100"/>
        <v>-7.2759576141834259E-12</v>
      </c>
      <c r="N121" s="48">
        <f t="shared" si="100"/>
        <v>0</v>
      </c>
      <c r="O121" s="48">
        <f t="shared" si="100"/>
        <v>0</v>
      </c>
      <c r="P121" s="48">
        <f t="shared" si="100"/>
        <v>0</v>
      </c>
      <c r="Q121" s="48">
        <f t="shared" si="100"/>
        <v>0</v>
      </c>
      <c r="R121" s="48">
        <f t="shared" si="100"/>
        <v>0</v>
      </c>
      <c r="S121" s="48">
        <f t="shared" si="100"/>
        <v>0</v>
      </c>
      <c r="T121" s="48">
        <f t="shared" si="100"/>
        <v>0</v>
      </c>
      <c r="U121" s="48">
        <f t="shared" si="100"/>
        <v>0</v>
      </c>
      <c r="V121" s="48">
        <f t="shared" si="100"/>
        <v>0</v>
      </c>
      <c r="W121" s="48">
        <f t="shared" si="100"/>
        <v>0</v>
      </c>
      <c r="X121" s="48">
        <f t="shared" si="100"/>
        <v>0</v>
      </c>
      <c r="Y121" s="48">
        <f t="shared" si="100"/>
        <v>0</v>
      </c>
      <c r="Z121" s="48">
        <f>Z79-Z120</f>
        <v>0</v>
      </c>
      <c r="AA121" s="48">
        <f t="shared" ref="AA121" si="101">AA79-AA120</f>
        <v>0</v>
      </c>
    </row>
  </sheetData>
  <mergeCells count="33">
    <mergeCell ref="C16:C18"/>
    <mergeCell ref="C21:C22"/>
    <mergeCell ref="A1:AA1"/>
    <mergeCell ref="A2:A4"/>
    <mergeCell ref="B2:B4"/>
    <mergeCell ref="C2:C4"/>
    <mergeCell ref="D2:D4"/>
    <mergeCell ref="E2:G3"/>
    <mergeCell ref="H2:Y2"/>
    <mergeCell ref="H3:J3"/>
    <mergeCell ref="K3:M3"/>
    <mergeCell ref="N3:P3"/>
    <mergeCell ref="Q3:S3"/>
    <mergeCell ref="T3:V3"/>
    <mergeCell ref="W3:Y3"/>
    <mergeCell ref="N82:W82"/>
    <mergeCell ref="N83:W83"/>
    <mergeCell ref="N84:W84"/>
    <mergeCell ref="N85:W85"/>
    <mergeCell ref="N86:W86"/>
    <mergeCell ref="N87:W87"/>
    <mergeCell ref="N88:W88"/>
    <mergeCell ref="N89:W89"/>
    <mergeCell ref="N90:W90"/>
    <mergeCell ref="N91:W91"/>
    <mergeCell ref="N97:W97"/>
    <mergeCell ref="N98:W98"/>
    <mergeCell ref="N99:W99"/>
    <mergeCell ref="N92:W92"/>
    <mergeCell ref="N93:W93"/>
    <mergeCell ref="N94:W94"/>
    <mergeCell ref="N95:W95"/>
    <mergeCell ref="N96:W96"/>
  </mergeCells>
  <printOptions horizontalCentered="1"/>
  <pageMargins left="0.27559055118110237" right="0.27559055118110237" top="0.19685039370078741" bottom="0.19685039370078741" header="0.19685039370078741" footer="0.19685039370078741"/>
  <pageSetup paperSize="5" scale="58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386B1-03E3-41B1-9EFB-CE9435E7624C}">
  <sheetPr>
    <pageSetUpPr fitToPage="1"/>
  </sheetPr>
  <dimension ref="A1:S38"/>
  <sheetViews>
    <sheetView view="pageBreakPreview" zoomScale="60" zoomScaleNormal="85" workbookViewId="0">
      <selection activeCell="V32" sqref="V32"/>
    </sheetView>
  </sheetViews>
  <sheetFormatPr defaultRowHeight="15" x14ac:dyDescent="0.25"/>
  <cols>
    <col min="1" max="1" width="6.140625" style="24" customWidth="1"/>
    <col min="2" max="2" width="54.28515625" style="25" bestFit="1" customWidth="1"/>
    <col min="3" max="14" width="12" style="26" bestFit="1" customWidth="1"/>
    <col min="15" max="15" width="13.5703125" style="26" bestFit="1" customWidth="1"/>
    <col min="16" max="17" width="9.140625" style="23"/>
    <col min="18" max="18" width="9.7109375" style="23" bestFit="1" customWidth="1"/>
    <col min="19" max="19" width="12.85546875" style="23" customWidth="1"/>
    <col min="20" max="256" width="9.140625" style="23"/>
    <col min="257" max="257" width="5.140625" style="23" bestFit="1" customWidth="1"/>
    <col min="258" max="258" width="54.42578125" style="23" customWidth="1"/>
    <col min="259" max="270" width="12" style="23" bestFit="1" customWidth="1"/>
    <col min="271" max="271" width="13.5703125" style="23" bestFit="1" customWidth="1"/>
    <col min="272" max="512" width="9.140625" style="23"/>
    <col min="513" max="513" width="5.140625" style="23" bestFit="1" customWidth="1"/>
    <col min="514" max="514" width="54.42578125" style="23" customWidth="1"/>
    <col min="515" max="526" width="12" style="23" bestFit="1" customWidth="1"/>
    <col min="527" max="527" width="13.5703125" style="23" bestFit="1" customWidth="1"/>
    <col min="528" max="768" width="9.140625" style="23"/>
    <col min="769" max="769" width="5.140625" style="23" bestFit="1" customWidth="1"/>
    <col min="770" max="770" width="54.42578125" style="23" customWidth="1"/>
    <col min="771" max="782" width="12" style="23" bestFit="1" customWidth="1"/>
    <col min="783" max="783" width="13.5703125" style="23" bestFit="1" customWidth="1"/>
    <col min="784" max="1024" width="9.140625" style="23"/>
    <col min="1025" max="1025" width="5.140625" style="23" bestFit="1" customWidth="1"/>
    <col min="1026" max="1026" width="54.42578125" style="23" customWidth="1"/>
    <col min="1027" max="1038" width="12" style="23" bestFit="1" customWidth="1"/>
    <col min="1039" max="1039" width="13.5703125" style="23" bestFit="1" customWidth="1"/>
    <col min="1040" max="1280" width="9.140625" style="23"/>
    <col min="1281" max="1281" width="5.140625" style="23" bestFit="1" customWidth="1"/>
    <col min="1282" max="1282" width="54.42578125" style="23" customWidth="1"/>
    <col min="1283" max="1294" width="12" style="23" bestFit="1" customWidth="1"/>
    <col min="1295" max="1295" width="13.5703125" style="23" bestFit="1" customWidth="1"/>
    <col min="1296" max="1536" width="9.140625" style="23"/>
    <col min="1537" max="1537" width="5.140625" style="23" bestFit="1" customWidth="1"/>
    <col min="1538" max="1538" width="54.42578125" style="23" customWidth="1"/>
    <col min="1539" max="1550" width="12" style="23" bestFit="1" customWidth="1"/>
    <col min="1551" max="1551" width="13.5703125" style="23" bestFit="1" customWidth="1"/>
    <col min="1552" max="1792" width="9.140625" style="23"/>
    <col min="1793" max="1793" width="5.140625" style="23" bestFit="1" customWidth="1"/>
    <col min="1794" max="1794" width="54.42578125" style="23" customWidth="1"/>
    <col min="1795" max="1806" width="12" style="23" bestFit="1" customWidth="1"/>
    <col min="1807" max="1807" width="13.5703125" style="23" bestFit="1" customWidth="1"/>
    <col min="1808" max="2048" width="9.140625" style="23"/>
    <col min="2049" max="2049" width="5.140625" style="23" bestFit="1" customWidth="1"/>
    <col min="2050" max="2050" width="54.42578125" style="23" customWidth="1"/>
    <col min="2051" max="2062" width="12" style="23" bestFit="1" customWidth="1"/>
    <col min="2063" max="2063" width="13.5703125" style="23" bestFit="1" customWidth="1"/>
    <col min="2064" max="2304" width="9.140625" style="23"/>
    <col min="2305" max="2305" width="5.140625" style="23" bestFit="1" customWidth="1"/>
    <col min="2306" max="2306" width="54.42578125" style="23" customWidth="1"/>
    <col min="2307" max="2318" width="12" style="23" bestFit="1" customWidth="1"/>
    <col min="2319" max="2319" width="13.5703125" style="23" bestFit="1" customWidth="1"/>
    <col min="2320" max="2560" width="9.140625" style="23"/>
    <col min="2561" max="2561" width="5.140625" style="23" bestFit="1" customWidth="1"/>
    <col min="2562" max="2562" width="54.42578125" style="23" customWidth="1"/>
    <col min="2563" max="2574" width="12" style="23" bestFit="1" customWidth="1"/>
    <col min="2575" max="2575" width="13.5703125" style="23" bestFit="1" customWidth="1"/>
    <col min="2576" max="2816" width="9.140625" style="23"/>
    <col min="2817" max="2817" width="5.140625" style="23" bestFit="1" customWidth="1"/>
    <col min="2818" max="2818" width="54.42578125" style="23" customWidth="1"/>
    <col min="2819" max="2830" width="12" style="23" bestFit="1" customWidth="1"/>
    <col min="2831" max="2831" width="13.5703125" style="23" bestFit="1" customWidth="1"/>
    <col min="2832" max="3072" width="9.140625" style="23"/>
    <col min="3073" max="3073" width="5.140625" style="23" bestFit="1" customWidth="1"/>
    <col min="3074" max="3074" width="54.42578125" style="23" customWidth="1"/>
    <col min="3075" max="3086" width="12" style="23" bestFit="1" customWidth="1"/>
    <col min="3087" max="3087" width="13.5703125" style="23" bestFit="1" customWidth="1"/>
    <col min="3088" max="3328" width="9.140625" style="23"/>
    <col min="3329" max="3329" width="5.140625" style="23" bestFit="1" customWidth="1"/>
    <col min="3330" max="3330" width="54.42578125" style="23" customWidth="1"/>
    <col min="3331" max="3342" width="12" style="23" bestFit="1" customWidth="1"/>
    <col min="3343" max="3343" width="13.5703125" style="23" bestFit="1" customWidth="1"/>
    <col min="3344" max="3584" width="9.140625" style="23"/>
    <col min="3585" max="3585" width="5.140625" style="23" bestFit="1" customWidth="1"/>
    <col min="3586" max="3586" width="54.42578125" style="23" customWidth="1"/>
    <col min="3587" max="3598" width="12" style="23" bestFit="1" customWidth="1"/>
    <col min="3599" max="3599" width="13.5703125" style="23" bestFit="1" customWidth="1"/>
    <col min="3600" max="3840" width="9.140625" style="23"/>
    <col min="3841" max="3841" width="5.140625" style="23" bestFit="1" customWidth="1"/>
    <col min="3842" max="3842" width="54.42578125" style="23" customWidth="1"/>
    <col min="3843" max="3854" width="12" style="23" bestFit="1" customWidth="1"/>
    <col min="3855" max="3855" width="13.5703125" style="23" bestFit="1" customWidth="1"/>
    <col min="3856" max="4096" width="9.140625" style="23"/>
    <col min="4097" max="4097" width="5.140625" style="23" bestFit="1" customWidth="1"/>
    <col min="4098" max="4098" width="54.42578125" style="23" customWidth="1"/>
    <col min="4099" max="4110" width="12" style="23" bestFit="1" customWidth="1"/>
    <col min="4111" max="4111" width="13.5703125" style="23" bestFit="1" customWidth="1"/>
    <col min="4112" max="4352" width="9.140625" style="23"/>
    <col min="4353" max="4353" width="5.140625" style="23" bestFit="1" customWidth="1"/>
    <col min="4354" max="4354" width="54.42578125" style="23" customWidth="1"/>
    <col min="4355" max="4366" width="12" style="23" bestFit="1" customWidth="1"/>
    <col min="4367" max="4367" width="13.5703125" style="23" bestFit="1" customWidth="1"/>
    <col min="4368" max="4608" width="9.140625" style="23"/>
    <col min="4609" max="4609" width="5.140625" style="23" bestFit="1" customWidth="1"/>
    <col min="4610" max="4610" width="54.42578125" style="23" customWidth="1"/>
    <col min="4611" max="4622" width="12" style="23" bestFit="1" customWidth="1"/>
    <col min="4623" max="4623" width="13.5703125" style="23" bestFit="1" customWidth="1"/>
    <col min="4624" max="4864" width="9.140625" style="23"/>
    <col min="4865" max="4865" width="5.140625" style="23" bestFit="1" customWidth="1"/>
    <col min="4866" max="4866" width="54.42578125" style="23" customWidth="1"/>
    <col min="4867" max="4878" width="12" style="23" bestFit="1" customWidth="1"/>
    <col min="4879" max="4879" width="13.5703125" style="23" bestFit="1" customWidth="1"/>
    <col min="4880" max="5120" width="9.140625" style="23"/>
    <col min="5121" max="5121" width="5.140625" style="23" bestFit="1" customWidth="1"/>
    <col min="5122" max="5122" width="54.42578125" style="23" customWidth="1"/>
    <col min="5123" max="5134" width="12" style="23" bestFit="1" customWidth="1"/>
    <col min="5135" max="5135" width="13.5703125" style="23" bestFit="1" customWidth="1"/>
    <col min="5136" max="5376" width="9.140625" style="23"/>
    <col min="5377" max="5377" width="5.140625" style="23" bestFit="1" customWidth="1"/>
    <col min="5378" max="5378" width="54.42578125" style="23" customWidth="1"/>
    <col min="5379" max="5390" width="12" style="23" bestFit="1" customWidth="1"/>
    <col min="5391" max="5391" width="13.5703125" style="23" bestFit="1" customWidth="1"/>
    <col min="5392" max="5632" width="9.140625" style="23"/>
    <col min="5633" max="5633" width="5.140625" style="23" bestFit="1" customWidth="1"/>
    <col min="5634" max="5634" width="54.42578125" style="23" customWidth="1"/>
    <col min="5635" max="5646" width="12" style="23" bestFit="1" customWidth="1"/>
    <col min="5647" max="5647" width="13.5703125" style="23" bestFit="1" customWidth="1"/>
    <col min="5648" max="5888" width="9.140625" style="23"/>
    <col min="5889" max="5889" width="5.140625" style="23" bestFit="1" customWidth="1"/>
    <col min="5890" max="5890" width="54.42578125" style="23" customWidth="1"/>
    <col min="5891" max="5902" width="12" style="23" bestFit="1" customWidth="1"/>
    <col min="5903" max="5903" width="13.5703125" style="23" bestFit="1" customWidth="1"/>
    <col min="5904" max="6144" width="9.140625" style="23"/>
    <col min="6145" max="6145" width="5.140625" style="23" bestFit="1" customWidth="1"/>
    <col min="6146" max="6146" width="54.42578125" style="23" customWidth="1"/>
    <col min="6147" max="6158" width="12" style="23" bestFit="1" customWidth="1"/>
    <col min="6159" max="6159" width="13.5703125" style="23" bestFit="1" customWidth="1"/>
    <col min="6160" max="6400" width="9.140625" style="23"/>
    <col min="6401" max="6401" width="5.140625" style="23" bestFit="1" customWidth="1"/>
    <col min="6402" max="6402" width="54.42578125" style="23" customWidth="1"/>
    <col min="6403" max="6414" width="12" style="23" bestFit="1" customWidth="1"/>
    <col min="6415" max="6415" width="13.5703125" style="23" bestFit="1" customWidth="1"/>
    <col min="6416" max="6656" width="9.140625" style="23"/>
    <col min="6657" max="6657" width="5.140625" style="23" bestFit="1" customWidth="1"/>
    <col min="6658" max="6658" width="54.42578125" style="23" customWidth="1"/>
    <col min="6659" max="6670" width="12" style="23" bestFit="1" customWidth="1"/>
    <col min="6671" max="6671" width="13.5703125" style="23" bestFit="1" customWidth="1"/>
    <col min="6672" max="6912" width="9.140625" style="23"/>
    <col min="6913" max="6913" width="5.140625" style="23" bestFit="1" customWidth="1"/>
    <col min="6914" max="6914" width="54.42578125" style="23" customWidth="1"/>
    <col min="6915" max="6926" width="12" style="23" bestFit="1" customWidth="1"/>
    <col min="6927" max="6927" width="13.5703125" style="23" bestFit="1" customWidth="1"/>
    <col min="6928" max="7168" width="9.140625" style="23"/>
    <col min="7169" max="7169" width="5.140625" style="23" bestFit="1" customWidth="1"/>
    <col min="7170" max="7170" width="54.42578125" style="23" customWidth="1"/>
    <col min="7171" max="7182" width="12" style="23" bestFit="1" customWidth="1"/>
    <col min="7183" max="7183" width="13.5703125" style="23" bestFit="1" customWidth="1"/>
    <col min="7184" max="7424" width="9.140625" style="23"/>
    <col min="7425" max="7425" width="5.140625" style="23" bestFit="1" customWidth="1"/>
    <col min="7426" max="7426" width="54.42578125" style="23" customWidth="1"/>
    <col min="7427" max="7438" width="12" style="23" bestFit="1" customWidth="1"/>
    <col min="7439" max="7439" width="13.5703125" style="23" bestFit="1" customWidth="1"/>
    <col min="7440" max="7680" width="9.140625" style="23"/>
    <col min="7681" max="7681" width="5.140625" style="23" bestFit="1" customWidth="1"/>
    <col min="7682" max="7682" width="54.42578125" style="23" customWidth="1"/>
    <col min="7683" max="7694" width="12" style="23" bestFit="1" customWidth="1"/>
    <col min="7695" max="7695" width="13.5703125" style="23" bestFit="1" customWidth="1"/>
    <col min="7696" max="7936" width="9.140625" style="23"/>
    <col min="7937" max="7937" width="5.140625" style="23" bestFit="1" customWidth="1"/>
    <col min="7938" max="7938" width="54.42578125" style="23" customWidth="1"/>
    <col min="7939" max="7950" width="12" style="23" bestFit="1" customWidth="1"/>
    <col min="7951" max="7951" width="13.5703125" style="23" bestFit="1" customWidth="1"/>
    <col min="7952" max="8192" width="9.140625" style="23"/>
    <col min="8193" max="8193" width="5.140625" style="23" bestFit="1" customWidth="1"/>
    <col min="8194" max="8194" width="54.42578125" style="23" customWidth="1"/>
    <col min="8195" max="8206" width="12" style="23" bestFit="1" customWidth="1"/>
    <col min="8207" max="8207" width="13.5703125" style="23" bestFit="1" customWidth="1"/>
    <col min="8208" max="8448" width="9.140625" style="23"/>
    <col min="8449" max="8449" width="5.140625" style="23" bestFit="1" customWidth="1"/>
    <col min="8450" max="8450" width="54.42578125" style="23" customWidth="1"/>
    <col min="8451" max="8462" width="12" style="23" bestFit="1" customWidth="1"/>
    <col min="8463" max="8463" width="13.5703125" style="23" bestFit="1" customWidth="1"/>
    <col min="8464" max="8704" width="9.140625" style="23"/>
    <col min="8705" max="8705" width="5.140625" style="23" bestFit="1" customWidth="1"/>
    <col min="8706" max="8706" width="54.42578125" style="23" customWidth="1"/>
    <col min="8707" max="8718" width="12" style="23" bestFit="1" customWidth="1"/>
    <col min="8719" max="8719" width="13.5703125" style="23" bestFit="1" customWidth="1"/>
    <col min="8720" max="8960" width="9.140625" style="23"/>
    <col min="8961" max="8961" width="5.140625" style="23" bestFit="1" customWidth="1"/>
    <col min="8962" max="8962" width="54.42578125" style="23" customWidth="1"/>
    <col min="8963" max="8974" width="12" style="23" bestFit="1" customWidth="1"/>
    <col min="8975" max="8975" width="13.5703125" style="23" bestFit="1" customWidth="1"/>
    <col min="8976" max="9216" width="9.140625" style="23"/>
    <col min="9217" max="9217" width="5.140625" style="23" bestFit="1" customWidth="1"/>
    <col min="9218" max="9218" width="54.42578125" style="23" customWidth="1"/>
    <col min="9219" max="9230" width="12" style="23" bestFit="1" customWidth="1"/>
    <col min="9231" max="9231" width="13.5703125" style="23" bestFit="1" customWidth="1"/>
    <col min="9232" max="9472" width="9.140625" style="23"/>
    <col min="9473" max="9473" width="5.140625" style="23" bestFit="1" customWidth="1"/>
    <col min="9474" max="9474" width="54.42578125" style="23" customWidth="1"/>
    <col min="9475" max="9486" width="12" style="23" bestFit="1" customWidth="1"/>
    <col min="9487" max="9487" width="13.5703125" style="23" bestFit="1" customWidth="1"/>
    <col min="9488" max="9728" width="9.140625" style="23"/>
    <col min="9729" max="9729" width="5.140625" style="23" bestFit="1" customWidth="1"/>
    <col min="9730" max="9730" width="54.42578125" style="23" customWidth="1"/>
    <col min="9731" max="9742" width="12" style="23" bestFit="1" customWidth="1"/>
    <col min="9743" max="9743" width="13.5703125" style="23" bestFit="1" customWidth="1"/>
    <col min="9744" max="9984" width="9.140625" style="23"/>
    <col min="9985" max="9985" width="5.140625" style="23" bestFit="1" customWidth="1"/>
    <col min="9986" max="9986" width="54.42578125" style="23" customWidth="1"/>
    <col min="9987" max="9998" width="12" style="23" bestFit="1" customWidth="1"/>
    <col min="9999" max="9999" width="13.5703125" style="23" bestFit="1" customWidth="1"/>
    <col min="10000" max="10240" width="9.140625" style="23"/>
    <col min="10241" max="10241" width="5.140625" style="23" bestFit="1" customWidth="1"/>
    <col min="10242" max="10242" width="54.42578125" style="23" customWidth="1"/>
    <col min="10243" max="10254" width="12" style="23" bestFit="1" customWidth="1"/>
    <col min="10255" max="10255" width="13.5703125" style="23" bestFit="1" customWidth="1"/>
    <col min="10256" max="10496" width="9.140625" style="23"/>
    <col min="10497" max="10497" width="5.140625" style="23" bestFit="1" customWidth="1"/>
    <col min="10498" max="10498" width="54.42578125" style="23" customWidth="1"/>
    <col min="10499" max="10510" width="12" style="23" bestFit="1" customWidth="1"/>
    <col min="10511" max="10511" width="13.5703125" style="23" bestFit="1" customWidth="1"/>
    <col min="10512" max="10752" width="9.140625" style="23"/>
    <col min="10753" max="10753" width="5.140625" style="23" bestFit="1" customWidth="1"/>
    <col min="10754" max="10754" width="54.42578125" style="23" customWidth="1"/>
    <col min="10755" max="10766" width="12" style="23" bestFit="1" customWidth="1"/>
    <col min="10767" max="10767" width="13.5703125" style="23" bestFit="1" customWidth="1"/>
    <col min="10768" max="11008" width="9.140625" style="23"/>
    <col min="11009" max="11009" width="5.140625" style="23" bestFit="1" customWidth="1"/>
    <col min="11010" max="11010" width="54.42578125" style="23" customWidth="1"/>
    <col min="11011" max="11022" width="12" style="23" bestFit="1" customWidth="1"/>
    <col min="11023" max="11023" width="13.5703125" style="23" bestFit="1" customWidth="1"/>
    <col min="11024" max="11264" width="9.140625" style="23"/>
    <col min="11265" max="11265" width="5.140625" style="23" bestFit="1" customWidth="1"/>
    <col min="11266" max="11266" width="54.42578125" style="23" customWidth="1"/>
    <col min="11267" max="11278" width="12" style="23" bestFit="1" customWidth="1"/>
    <col min="11279" max="11279" width="13.5703125" style="23" bestFit="1" customWidth="1"/>
    <col min="11280" max="11520" width="9.140625" style="23"/>
    <col min="11521" max="11521" width="5.140625" style="23" bestFit="1" customWidth="1"/>
    <col min="11522" max="11522" width="54.42578125" style="23" customWidth="1"/>
    <col min="11523" max="11534" width="12" style="23" bestFit="1" customWidth="1"/>
    <col min="11535" max="11535" width="13.5703125" style="23" bestFit="1" customWidth="1"/>
    <col min="11536" max="11776" width="9.140625" style="23"/>
    <col min="11777" max="11777" width="5.140625" style="23" bestFit="1" customWidth="1"/>
    <col min="11778" max="11778" width="54.42578125" style="23" customWidth="1"/>
    <col min="11779" max="11790" width="12" style="23" bestFit="1" customWidth="1"/>
    <col min="11791" max="11791" width="13.5703125" style="23" bestFit="1" customWidth="1"/>
    <col min="11792" max="12032" width="9.140625" style="23"/>
    <col min="12033" max="12033" width="5.140625" style="23" bestFit="1" customWidth="1"/>
    <col min="12034" max="12034" width="54.42578125" style="23" customWidth="1"/>
    <col min="12035" max="12046" width="12" style="23" bestFit="1" customWidth="1"/>
    <col min="12047" max="12047" width="13.5703125" style="23" bestFit="1" customWidth="1"/>
    <col min="12048" max="12288" width="9.140625" style="23"/>
    <col min="12289" max="12289" width="5.140625" style="23" bestFit="1" customWidth="1"/>
    <col min="12290" max="12290" width="54.42578125" style="23" customWidth="1"/>
    <col min="12291" max="12302" width="12" style="23" bestFit="1" customWidth="1"/>
    <col min="12303" max="12303" width="13.5703125" style="23" bestFit="1" customWidth="1"/>
    <col min="12304" max="12544" width="9.140625" style="23"/>
    <col min="12545" max="12545" width="5.140625" style="23" bestFit="1" customWidth="1"/>
    <col min="12546" max="12546" width="54.42578125" style="23" customWidth="1"/>
    <col min="12547" max="12558" width="12" style="23" bestFit="1" customWidth="1"/>
    <col min="12559" max="12559" width="13.5703125" style="23" bestFit="1" customWidth="1"/>
    <col min="12560" max="12800" width="9.140625" style="23"/>
    <col min="12801" max="12801" width="5.140625" style="23" bestFit="1" customWidth="1"/>
    <col min="12802" max="12802" width="54.42578125" style="23" customWidth="1"/>
    <col min="12803" max="12814" width="12" style="23" bestFit="1" customWidth="1"/>
    <col min="12815" max="12815" width="13.5703125" style="23" bestFit="1" customWidth="1"/>
    <col min="12816" max="13056" width="9.140625" style="23"/>
    <col min="13057" max="13057" width="5.140625" style="23" bestFit="1" customWidth="1"/>
    <col min="13058" max="13058" width="54.42578125" style="23" customWidth="1"/>
    <col min="13059" max="13070" width="12" style="23" bestFit="1" customWidth="1"/>
    <col min="13071" max="13071" width="13.5703125" style="23" bestFit="1" customWidth="1"/>
    <col min="13072" max="13312" width="9.140625" style="23"/>
    <col min="13313" max="13313" width="5.140625" style="23" bestFit="1" customWidth="1"/>
    <col min="13314" max="13314" width="54.42578125" style="23" customWidth="1"/>
    <col min="13315" max="13326" width="12" style="23" bestFit="1" customWidth="1"/>
    <col min="13327" max="13327" width="13.5703125" style="23" bestFit="1" customWidth="1"/>
    <col min="13328" max="13568" width="9.140625" style="23"/>
    <col min="13569" max="13569" width="5.140625" style="23" bestFit="1" customWidth="1"/>
    <col min="13570" max="13570" width="54.42578125" style="23" customWidth="1"/>
    <col min="13571" max="13582" width="12" style="23" bestFit="1" customWidth="1"/>
    <col min="13583" max="13583" width="13.5703125" style="23" bestFit="1" customWidth="1"/>
    <col min="13584" max="13824" width="9.140625" style="23"/>
    <col min="13825" max="13825" width="5.140625" style="23" bestFit="1" customWidth="1"/>
    <col min="13826" max="13826" width="54.42578125" style="23" customWidth="1"/>
    <col min="13827" max="13838" width="12" style="23" bestFit="1" customWidth="1"/>
    <col min="13839" max="13839" width="13.5703125" style="23" bestFit="1" customWidth="1"/>
    <col min="13840" max="14080" width="9.140625" style="23"/>
    <col min="14081" max="14081" width="5.140625" style="23" bestFit="1" customWidth="1"/>
    <col min="14082" max="14082" width="54.42578125" style="23" customWidth="1"/>
    <col min="14083" max="14094" width="12" style="23" bestFit="1" customWidth="1"/>
    <col min="14095" max="14095" width="13.5703125" style="23" bestFit="1" customWidth="1"/>
    <col min="14096" max="14336" width="9.140625" style="23"/>
    <col min="14337" max="14337" width="5.140625" style="23" bestFit="1" customWidth="1"/>
    <col min="14338" max="14338" width="54.42578125" style="23" customWidth="1"/>
    <col min="14339" max="14350" width="12" style="23" bestFit="1" customWidth="1"/>
    <col min="14351" max="14351" width="13.5703125" style="23" bestFit="1" customWidth="1"/>
    <col min="14352" max="14592" width="9.140625" style="23"/>
    <col min="14593" max="14593" width="5.140625" style="23" bestFit="1" customWidth="1"/>
    <col min="14594" max="14594" width="54.42578125" style="23" customWidth="1"/>
    <col min="14595" max="14606" width="12" style="23" bestFit="1" customWidth="1"/>
    <col min="14607" max="14607" width="13.5703125" style="23" bestFit="1" customWidth="1"/>
    <col min="14608" max="14848" width="9.140625" style="23"/>
    <col min="14849" max="14849" width="5.140625" style="23" bestFit="1" customWidth="1"/>
    <col min="14850" max="14850" width="54.42578125" style="23" customWidth="1"/>
    <col min="14851" max="14862" width="12" style="23" bestFit="1" customWidth="1"/>
    <col min="14863" max="14863" width="13.5703125" style="23" bestFit="1" customWidth="1"/>
    <col min="14864" max="15104" width="9.140625" style="23"/>
    <col min="15105" max="15105" width="5.140625" style="23" bestFit="1" customWidth="1"/>
    <col min="15106" max="15106" width="54.42578125" style="23" customWidth="1"/>
    <col min="15107" max="15118" width="12" style="23" bestFit="1" customWidth="1"/>
    <col min="15119" max="15119" width="13.5703125" style="23" bestFit="1" customWidth="1"/>
    <col min="15120" max="15360" width="9.140625" style="23"/>
    <col min="15361" max="15361" width="5.140625" style="23" bestFit="1" customWidth="1"/>
    <col min="15362" max="15362" width="54.42578125" style="23" customWidth="1"/>
    <col min="15363" max="15374" width="12" style="23" bestFit="1" customWidth="1"/>
    <col min="15375" max="15375" width="13.5703125" style="23" bestFit="1" customWidth="1"/>
    <col min="15376" max="15616" width="9.140625" style="23"/>
    <col min="15617" max="15617" width="5.140625" style="23" bestFit="1" customWidth="1"/>
    <col min="15618" max="15618" width="54.42578125" style="23" customWidth="1"/>
    <col min="15619" max="15630" width="12" style="23" bestFit="1" customWidth="1"/>
    <col min="15631" max="15631" width="13.5703125" style="23" bestFit="1" customWidth="1"/>
    <col min="15632" max="15872" width="9.140625" style="23"/>
    <col min="15873" max="15873" width="5.140625" style="23" bestFit="1" customWidth="1"/>
    <col min="15874" max="15874" width="54.42578125" style="23" customWidth="1"/>
    <col min="15875" max="15886" width="12" style="23" bestFit="1" customWidth="1"/>
    <col min="15887" max="15887" width="13.5703125" style="23" bestFit="1" customWidth="1"/>
    <col min="15888" max="16128" width="9.140625" style="23"/>
    <col min="16129" max="16129" width="5.140625" style="23" bestFit="1" customWidth="1"/>
    <col min="16130" max="16130" width="54.42578125" style="23" customWidth="1"/>
    <col min="16131" max="16142" width="12" style="23" bestFit="1" customWidth="1"/>
    <col min="16143" max="16143" width="13.5703125" style="23" bestFit="1" customWidth="1"/>
    <col min="16144" max="16384" width="9.140625" style="23"/>
  </cols>
  <sheetData>
    <row r="1" spans="1:19" ht="21" customHeight="1" x14ac:dyDescent="0.25">
      <c r="A1" s="97" t="s">
        <v>137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9" ht="5.25" hidden="1" customHeight="1" x14ac:dyDescent="0.25"/>
    <row r="3" spans="1:19" s="32" customFormat="1" ht="22.5" customHeight="1" x14ac:dyDescent="0.25">
      <c r="A3" s="27" t="s">
        <v>138</v>
      </c>
      <c r="B3" s="28" t="s">
        <v>139</v>
      </c>
      <c r="C3" s="29">
        <v>45748</v>
      </c>
      <c r="D3" s="29">
        <v>45778</v>
      </c>
      <c r="E3" s="29">
        <v>45809</v>
      </c>
      <c r="F3" s="29">
        <v>45839</v>
      </c>
      <c r="G3" s="29">
        <v>45870</v>
      </c>
      <c r="H3" s="29">
        <v>45901</v>
      </c>
      <c r="I3" s="29">
        <v>45931</v>
      </c>
      <c r="J3" s="29">
        <v>45962</v>
      </c>
      <c r="K3" s="29">
        <v>45992</v>
      </c>
      <c r="L3" s="29">
        <v>46023</v>
      </c>
      <c r="M3" s="29">
        <v>46054</v>
      </c>
      <c r="N3" s="29">
        <v>46082</v>
      </c>
      <c r="O3" s="30" t="s">
        <v>140</v>
      </c>
      <c r="P3" s="31"/>
    </row>
    <row r="4" spans="1:19" ht="39" customHeight="1" x14ac:dyDescent="0.25">
      <c r="A4" s="33">
        <v>1</v>
      </c>
      <c r="B4" s="34" t="s">
        <v>141</v>
      </c>
      <c r="C4" s="35">
        <f>'04-25'!$X$79</f>
        <v>16813.337671113128</v>
      </c>
      <c r="D4" s="35">
        <f>'05-25'!$X$79</f>
        <v>15081.10807302359</v>
      </c>
      <c r="E4" s="35">
        <f>'06-25'!$X$79</f>
        <v>14562.160852409252</v>
      </c>
      <c r="F4" s="35">
        <f>'07-25'!$X$79</f>
        <v>14212.737628123228</v>
      </c>
      <c r="G4" s="35">
        <f>'08-25'!$X$79</f>
        <v>14374.444114558357</v>
      </c>
      <c r="H4" s="35">
        <f>'09-25'!$X$79</f>
        <v>13670.39610430374</v>
      </c>
      <c r="I4" s="35">
        <f>'10-25'!$X$79</f>
        <v>14200.113352752684</v>
      </c>
      <c r="J4" s="35">
        <f>'11-25'!$X$79</f>
        <v>12664.717512483376</v>
      </c>
      <c r="K4" s="35">
        <f>'12-25'!$X$79</f>
        <v>13562.724661350963</v>
      </c>
      <c r="L4" s="35">
        <f>'01-26'!$X$79</f>
        <v>14004.896157438869</v>
      </c>
      <c r="M4" s="35">
        <f>'02-26'!$X$79</f>
        <v>13173.214583234398</v>
      </c>
      <c r="N4" s="35">
        <f>'03-26'!$X$79</f>
        <v>16266.340411388675</v>
      </c>
      <c r="O4" s="36">
        <f>SUM(C4:N4)</f>
        <v>172586.19112218026</v>
      </c>
      <c r="R4" s="42"/>
      <c r="S4" s="42">
        <f>'FY2025-26'!X79</f>
        <v>172586.19112218026</v>
      </c>
    </row>
    <row r="5" spans="1:19" ht="39" customHeight="1" x14ac:dyDescent="0.25">
      <c r="A5" s="33">
        <v>2</v>
      </c>
      <c r="B5" s="34" t="s">
        <v>142</v>
      </c>
      <c r="C5" s="35">
        <f>'04-25'!$F$79</f>
        <v>2614.4622695547732</v>
      </c>
      <c r="D5" s="35">
        <f>'05-25'!$F$79</f>
        <v>2509.0117498242107</v>
      </c>
      <c r="E5" s="35">
        <f>'06-25'!$F$79</f>
        <v>2394.7474523725264</v>
      </c>
      <c r="F5" s="35">
        <f>'07-25'!$F$79</f>
        <v>2491.0710004573398</v>
      </c>
      <c r="G5" s="35">
        <f>'08-25'!$F$79</f>
        <v>2546.5872657534146</v>
      </c>
      <c r="H5" s="35">
        <f>'09-25'!$F$79</f>
        <v>2391.9409143836247</v>
      </c>
      <c r="I5" s="35">
        <f>'10-25'!$F$79</f>
        <v>2229.2458300205144</v>
      </c>
      <c r="J5" s="35">
        <f>'11-25'!$F$79</f>
        <v>2148.2954897081145</v>
      </c>
      <c r="K5" s="35">
        <f>'12-25'!$F$79</f>
        <v>2279.1879736694664</v>
      </c>
      <c r="L5" s="35">
        <f>'01-26'!$F$79</f>
        <v>2373.9206999075695</v>
      </c>
      <c r="M5" s="35">
        <f>'02-26'!$F$79</f>
        <v>2302.9058607846914</v>
      </c>
      <c r="N5" s="35">
        <f>'03-26'!$F$79</f>
        <v>2874.8170926662224</v>
      </c>
      <c r="O5" s="36">
        <f t="shared" ref="O5:O7" si="0">SUM(C5:N5)</f>
        <v>29156.193599102473</v>
      </c>
      <c r="S5" s="23">
        <f>'FY2025-26'!F79</f>
        <v>29156.193599102466</v>
      </c>
    </row>
    <row r="6" spans="1:19" ht="39" customHeight="1" x14ac:dyDescent="0.25">
      <c r="A6" s="33">
        <v>3</v>
      </c>
      <c r="B6" s="34" t="s">
        <v>143</v>
      </c>
      <c r="C6" s="35">
        <f>'04-25'!$W$79</f>
        <v>15233.962266666666</v>
      </c>
      <c r="D6" s="35">
        <f>'05-25'!$W$79</f>
        <v>15515.666066666665</v>
      </c>
      <c r="E6" s="35">
        <f>'06-25'!$W$79</f>
        <v>15578.095966666666</v>
      </c>
      <c r="F6" s="35">
        <f>'07-25'!$W$79</f>
        <v>14626.799566666665</v>
      </c>
      <c r="G6" s="35">
        <f>'08-25'!$W$79</f>
        <v>13972.656166666668</v>
      </c>
      <c r="H6" s="35">
        <f>'09-25'!$W$79</f>
        <v>14047.182166666669</v>
      </c>
      <c r="I6" s="35">
        <f>'10-25'!$W$79</f>
        <v>14945.946766666664</v>
      </c>
      <c r="J6" s="35">
        <f>'11-25'!$W$79</f>
        <v>14635.875366666667</v>
      </c>
      <c r="K6" s="35">
        <f>'12-25'!$W$79</f>
        <v>13788.576866666666</v>
      </c>
      <c r="L6" s="35">
        <f>'01-26'!$W$79</f>
        <v>13742.254166666668</v>
      </c>
      <c r="M6" s="35">
        <f>'02-26'!$W$79</f>
        <v>14090.908366666668</v>
      </c>
      <c r="N6" s="35">
        <f>'03-26'!$W$79</f>
        <v>14888.068866666667</v>
      </c>
      <c r="O6" s="36">
        <f t="shared" si="0"/>
        <v>175065.9926</v>
      </c>
      <c r="R6" s="42"/>
      <c r="S6" s="42">
        <f>'FY2025-26'!W79</f>
        <v>175065.9926</v>
      </c>
    </row>
    <row r="7" spans="1:19" ht="39" customHeight="1" x14ac:dyDescent="0.25">
      <c r="A7" s="33">
        <v>4</v>
      </c>
      <c r="B7" s="34" t="s">
        <v>144</v>
      </c>
      <c r="C7" s="35">
        <f>'04-25'!$E$79</f>
        <v>2785.0200000000004</v>
      </c>
      <c r="D7" s="35">
        <f>'05-25'!$E$79</f>
        <v>2872.42</v>
      </c>
      <c r="E7" s="35">
        <f>'06-25'!$E$79</f>
        <v>2866.4</v>
      </c>
      <c r="F7" s="35">
        <f>'07-25'!$E$79</f>
        <v>2696.53</v>
      </c>
      <c r="G7" s="35">
        <f>'08-25'!$E$79</f>
        <v>2696.9600000000005</v>
      </c>
      <c r="H7" s="35">
        <f>'09-25'!$E$79</f>
        <v>2682.9000000000005</v>
      </c>
      <c r="I7" s="35">
        <f>'10-25'!$E$79</f>
        <v>2849.4</v>
      </c>
      <c r="J7" s="35">
        <f>'11-25'!$E$79</f>
        <v>2714.67</v>
      </c>
      <c r="K7" s="35">
        <f>'12-25'!$E$79</f>
        <v>2514.8399999999997</v>
      </c>
      <c r="L7" s="35">
        <f>'01-26'!$E$79</f>
        <v>2568.29</v>
      </c>
      <c r="M7" s="35">
        <f>'02-26'!$E$79</f>
        <v>2604.6099999999997</v>
      </c>
      <c r="N7" s="35">
        <f>'03-26'!$E$79</f>
        <v>2827.6400000000003</v>
      </c>
      <c r="O7" s="36">
        <f t="shared" si="0"/>
        <v>32679.680000000004</v>
      </c>
      <c r="S7" s="23">
        <f>'FY2025-26'!E79</f>
        <v>32679.679999999997</v>
      </c>
    </row>
    <row r="8" spans="1:19" ht="39" customHeight="1" x14ac:dyDescent="0.25">
      <c r="A8" s="33">
        <v>5</v>
      </c>
      <c r="B8" s="37" t="s">
        <v>145</v>
      </c>
      <c r="C8" s="38">
        <f t="shared" ref="C8:K8" si="1">C4/C5</f>
        <v>6.4308970402454246</v>
      </c>
      <c r="D8" s="38">
        <f t="shared" si="1"/>
        <v>6.0107761847190311</v>
      </c>
      <c r="E8" s="38">
        <f t="shared" si="1"/>
        <v>6.080875391675316</v>
      </c>
      <c r="F8" s="38">
        <f t="shared" si="1"/>
        <v>5.7054727165600214</v>
      </c>
      <c r="G8" s="38">
        <f t="shared" si="1"/>
        <v>5.6445912173779913</v>
      </c>
      <c r="H8" s="38">
        <f t="shared" si="1"/>
        <v>5.7151897114592574</v>
      </c>
      <c r="I8" s="38">
        <f t="shared" si="1"/>
        <v>6.369918095853075</v>
      </c>
      <c r="J8" s="38">
        <f t="shared" si="1"/>
        <v>5.8952400045322024</v>
      </c>
      <c r="K8" s="38">
        <f t="shared" si="1"/>
        <v>5.9506827949408372</v>
      </c>
      <c r="L8" s="38">
        <f>L4/L5</f>
        <v>5.8994793541267656</v>
      </c>
      <c r="M8" s="38">
        <f>M4/M5</f>
        <v>5.7202575266128166</v>
      </c>
      <c r="N8" s="38">
        <f>N4/N5</f>
        <v>5.6582175098669003</v>
      </c>
      <c r="O8" s="39">
        <f>O4/O5</f>
        <v>5.9193663444288918</v>
      </c>
    </row>
    <row r="9" spans="1:19" ht="39" customHeight="1" x14ac:dyDescent="0.25">
      <c r="A9" s="33">
        <v>6</v>
      </c>
      <c r="B9" s="37" t="s">
        <v>146</v>
      </c>
      <c r="C9" s="38">
        <f t="shared" ref="C9:K9" si="2">C6/C7</f>
        <v>5.4699651229314918</v>
      </c>
      <c r="D9" s="38">
        <f t="shared" si="2"/>
        <v>5.4016007640479682</v>
      </c>
      <c r="E9" s="38">
        <f t="shared" si="2"/>
        <v>5.4347250790771229</v>
      </c>
      <c r="F9" s="38">
        <f t="shared" si="2"/>
        <v>5.4243044085052503</v>
      </c>
      <c r="G9" s="38">
        <f t="shared" si="2"/>
        <v>5.1808911391591517</v>
      </c>
      <c r="H9" s="38">
        <f t="shared" si="2"/>
        <v>5.2358202566874157</v>
      </c>
      <c r="I9" s="38">
        <f t="shared" si="2"/>
        <v>5.2452961208207567</v>
      </c>
      <c r="J9" s="38">
        <f t="shared" si="2"/>
        <v>5.3914012998510561</v>
      </c>
      <c r="K9" s="38">
        <f t="shared" si="2"/>
        <v>5.4828843451935976</v>
      </c>
      <c r="L9" s="38">
        <f>L6/L7</f>
        <v>5.3507408301502819</v>
      </c>
      <c r="M9" s="38">
        <f>M6/M7</f>
        <v>5.4099878164741249</v>
      </c>
      <c r="N9" s="38">
        <f>N6/N7</f>
        <v>5.2651924808910131</v>
      </c>
      <c r="O9" s="39">
        <f>O6/O7</f>
        <v>5.3570289733559191</v>
      </c>
    </row>
    <row r="10" spans="1:19" ht="39" customHeight="1" x14ac:dyDescent="0.25">
      <c r="A10" s="33">
        <v>7</v>
      </c>
      <c r="B10" s="37" t="s">
        <v>121</v>
      </c>
      <c r="C10" s="35">
        <v>8.91</v>
      </c>
      <c r="D10" s="35">
        <v>8.91</v>
      </c>
      <c r="E10" s="35">
        <v>8.91</v>
      </c>
      <c r="F10" s="35">
        <v>8.91</v>
      </c>
      <c r="G10" s="35">
        <v>8.91</v>
      </c>
      <c r="H10" s="35">
        <v>8.91</v>
      </c>
      <c r="I10" s="35">
        <v>8.91</v>
      </c>
      <c r="J10" s="35">
        <v>8.91</v>
      </c>
      <c r="K10" s="35">
        <v>8.91</v>
      </c>
      <c r="L10" s="35">
        <v>8.91</v>
      </c>
      <c r="M10" s="35">
        <v>8.91</v>
      </c>
      <c r="N10" s="35">
        <v>8.91</v>
      </c>
      <c r="O10" s="36">
        <f>+N10</f>
        <v>8.91</v>
      </c>
    </row>
    <row r="11" spans="1:19" ht="39" customHeight="1" x14ac:dyDescent="0.25">
      <c r="A11" s="33">
        <v>8</v>
      </c>
      <c r="B11" s="37" t="s">
        <v>122</v>
      </c>
      <c r="C11" s="35">
        <v>8.39</v>
      </c>
      <c r="D11" s="35">
        <v>8.39</v>
      </c>
      <c r="E11" s="35">
        <v>8.39</v>
      </c>
      <c r="F11" s="35">
        <v>8.39</v>
      </c>
      <c r="G11" s="35">
        <v>8.39</v>
      </c>
      <c r="H11" s="35">
        <v>8.39</v>
      </c>
      <c r="I11" s="35">
        <v>8.39</v>
      </c>
      <c r="J11" s="35">
        <v>8.39</v>
      </c>
      <c r="K11" s="35">
        <v>8.39</v>
      </c>
      <c r="L11" s="35">
        <v>8.39</v>
      </c>
      <c r="M11" s="35">
        <v>8.39</v>
      </c>
      <c r="N11" s="35">
        <v>8.39</v>
      </c>
      <c r="O11" s="36">
        <f>+N11</f>
        <v>8.39</v>
      </c>
    </row>
    <row r="12" spans="1:19" ht="39" customHeight="1" x14ac:dyDescent="0.25">
      <c r="A12" s="33">
        <v>9</v>
      </c>
      <c r="B12" s="37" t="s">
        <v>123</v>
      </c>
      <c r="C12" s="40">
        <f>MIN(C10:C11)</f>
        <v>8.39</v>
      </c>
      <c r="D12" s="40">
        <f t="shared" ref="D12:N12" si="3">MIN(D10:D11)</f>
        <v>8.39</v>
      </c>
      <c r="E12" s="40">
        <f t="shared" si="3"/>
        <v>8.39</v>
      </c>
      <c r="F12" s="40">
        <f t="shared" si="3"/>
        <v>8.39</v>
      </c>
      <c r="G12" s="40">
        <f t="shared" si="3"/>
        <v>8.39</v>
      </c>
      <c r="H12" s="40">
        <f t="shared" si="3"/>
        <v>8.39</v>
      </c>
      <c r="I12" s="40">
        <f t="shared" si="3"/>
        <v>8.39</v>
      </c>
      <c r="J12" s="40">
        <f t="shared" si="3"/>
        <v>8.39</v>
      </c>
      <c r="K12" s="40">
        <f t="shared" si="3"/>
        <v>8.39</v>
      </c>
      <c r="L12" s="40">
        <f t="shared" si="3"/>
        <v>8.39</v>
      </c>
      <c r="M12" s="40">
        <f t="shared" si="3"/>
        <v>8.39</v>
      </c>
      <c r="N12" s="40">
        <f t="shared" si="3"/>
        <v>8.39</v>
      </c>
      <c r="O12" s="36">
        <f>+N12</f>
        <v>8.39</v>
      </c>
    </row>
    <row r="13" spans="1:19" ht="39" customHeight="1" x14ac:dyDescent="0.25">
      <c r="A13" s="33">
        <v>10</v>
      </c>
      <c r="B13" s="41" t="s">
        <v>124</v>
      </c>
      <c r="C13" s="39">
        <f>(C8-C9)/(1-(C12/100))</f>
        <v>1.0489377986179813</v>
      </c>
      <c r="D13" s="39">
        <f t="shared" ref="D13:N13" si="4">(D8-D9)/(1-(D12/100))</f>
        <v>0.66496607430527555</v>
      </c>
      <c r="E13" s="39">
        <f t="shared" si="4"/>
        <v>0.70532727060167355</v>
      </c>
      <c r="F13" s="39">
        <f t="shared" si="4"/>
        <v>0.30691879495117463</v>
      </c>
      <c r="G13" s="39">
        <f t="shared" si="4"/>
        <v>0.50616753435087836</v>
      </c>
      <c r="H13" s="39">
        <f t="shared" si="4"/>
        <v>0.52327197333461595</v>
      </c>
      <c r="I13" s="39">
        <f t="shared" si="4"/>
        <v>1.2276192282854692</v>
      </c>
      <c r="J13" s="39">
        <f t="shared" si="4"/>
        <v>0.54998221229248589</v>
      </c>
      <c r="K13" s="39">
        <f t="shared" si="4"/>
        <v>0.51064125067922672</v>
      </c>
      <c r="L13" s="39">
        <f t="shared" si="4"/>
        <v>0.59899413161934689</v>
      </c>
      <c r="M13" s="39">
        <f t="shared" si="4"/>
        <v>0.33868541659064705</v>
      </c>
      <c r="N13" s="39">
        <f t="shared" si="4"/>
        <v>0.4290197892979884</v>
      </c>
      <c r="O13" s="39">
        <f>(O8-O9)/(1-(O12/100))</f>
        <v>0.61383841400826622</v>
      </c>
    </row>
    <row r="14" spans="1:19" ht="39" customHeight="1" x14ac:dyDescent="0.25">
      <c r="A14" s="33">
        <v>11</v>
      </c>
      <c r="B14" s="37" t="s">
        <v>126</v>
      </c>
      <c r="C14" s="35">
        <v>2380.985830749446</v>
      </c>
      <c r="D14" s="35">
        <v>2305.0933167590001</v>
      </c>
      <c r="E14" s="35">
        <v>2175.9628578399997</v>
      </c>
      <c r="F14" s="35">
        <v>2324.7270723000001</v>
      </c>
      <c r="G14" s="35">
        <v>2264.7931509350001</v>
      </c>
      <c r="H14" s="35">
        <v>2196.9219755000004</v>
      </c>
      <c r="I14" s="35">
        <v>2022.3395922949999</v>
      </c>
      <c r="J14" s="35">
        <v>1971.2852882549998</v>
      </c>
      <c r="K14" s="35">
        <v>2091.0130108573003</v>
      </c>
      <c r="L14" s="35">
        <v>2194.3832598650001</v>
      </c>
      <c r="M14" s="35">
        <v>2094.6234132850004</v>
      </c>
      <c r="N14" s="35">
        <v>2596.3246551200004</v>
      </c>
      <c r="O14" s="36">
        <f>SUM(C14:N14)</f>
        <v>26618.453423760744</v>
      </c>
    </row>
    <row r="15" spans="1:19" ht="39" customHeight="1" x14ac:dyDescent="0.25">
      <c r="A15" s="33">
        <v>12</v>
      </c>
      <c r="B15" s="37" t="s">
        <v>147</v>
      </c>
      <c r="C15" s="35">
        <f t="shared" ref="C15:K15" si="5">+C14*C13</f>
        <v>2497.5060358469295</v>
      </c>
      <c r="D15" s="35">
        <f t="shared" si="5"/>
        <v>1532.8088537525593</v>
      </c>
      <c r="E15" s="35">
        <f t="shared" si="5"/>
        <v>1534.7659434509044</v>
      </c>
      <c r="F15" s="35">
        <f t="shared" si="5"/>
        <v>713.5024316206883</v>
      </c>
      <c r="G15" s="35">
        <f t="shared" si="5"/>
        <v>1146.3647650235257</v>
      </c>
      <c r="H15" s="35">
        <f t="shared" si="5"/>
        <v>1149.587697382068</v>
      </c>
      <c r="I15" s="35">
        <f t="shared" si="5"/>
        <v>2482.6629696243381</v>
      </c>
      <c r="J15" s="35">
        <f t="shared" si="5"/>
        <v>1084.1718438941157</v>
      </c>
      <c r="K15" s="35">
        <f t="shared" si="5"/>
        <v>1067.7574990507073</v>
      </c>
      <c r="L15" s="35">
        <f>+L14*L13</f>
        <v>1314.4226951828673</v>
      </c>
      <c r="M15" s="35">
        <f>+M14*M13</f>
        <v>709.41840332895345</v>
      </c>
      <c r="N15" s="35">
        <f>+N14*N13</f>
        <v>1113.8746564887549</v>
      </c>
      <c r="O15" s="36">
        <f>SUM(C15:N15)</f>
        <v>16346.843794646413</v>
      </c>
      <c r="S15" s="42">
        <f>'FY2025-26'!Y90</f>
        <v>16346.843794646413</v>
      </c>
    </row>
    <row r="16" spans="1:19" ht="39" customHeight="1" x14ac:dyDescent="0.25">
      <c r="A16" s="33">
        <v>13</v>
      </c>
      <c r="B16" s="37" t="s">
        <v>148</v>
      </c>
      <c r="C16" s="35">
        <v>8.6999999999999993</v>
      </c>
      <c r="D16" s="35">
        <v>8.6999999999999993</v>
      </c>
      <c r="E16" s="35">
        <v>8.6999999999999993</v>
      </c>
      <c r="F16" s="35">
        <v>8.6999999999999993</v>
      </c>
      <c r="G16" s="35">
        <v>8.6999999999999993</v>
      </c>
      <c r="H16" s="35">
        <v>8.6999999999999993</v>
      </c>
      <c r="I16" s="35">
        <v>8.6999999999999993</v>
      </c>
      <c r="J16" s="35">
        <v>8.6999999999999993</v>
      </c>
      <c r="K16" s="35">
        <v>8.6999999999999993</v>
      </c>
      <c r="L16" s="35">
        <v>8.6999999999999993</v>
      </c>
      <c r="M16" s="35">
        <v>8.6999999999999993</v>
      </c>
      <c r="N16" s="35">
        <v>8.6999999999999993</v>
      </c>
      <c r="O16" s="36">
        <v>8.6999999999999993</v>
      </c>
    </row>
    <row r="17" spans="1:19" ht="39" customHeight="1" x14ac:dyDescent="0.25">
      <c r="A17" s="33">
        <v>14</v>
      </c>
      <c r="B17" s="37" t="s">
        <v>149</v>
      </c>
      <c r="C17" s="35">
        <f>C14/(1-C16%)</f>
        <v>2607.8705703717919</v>
      </c>
      <c r="D17" s="35">
        <f t="shared" ref="D17:N17" si="6">D14/(1-D16%)</f>
        <v>2524.7462396046003</v>
      </c>
      <c r="E17" s="35">
        <f t="shared" si="6"/>
        <v>2383.3109067250816</v>
      </c>
      <c r="F17" s="35">
        <f t="shared" si="6"/>
        <v>2546.250900657174</v>
      </c>
      <c r="G17" s="35">
        <f t="shared" si="6"/>
        <v>2480.6058608269441</v>
      </c>
      <c r="H17" s="35">
        <f t="shared" si="6"/>
        <v>2406.2672239868571</v>
      </c>
      <c r="I17" s="35">
        <f t="shared" si="6"/>
        <v>2215.048841506024</v>
      </c>
      <c r="J17" s="35">
        <f t="shared" si="6"/>
        <v>2159.1295599726177</v>
      </c>
      <c r="K17" s="35">
        <f t="shared" si="6"/>
        <v>2290.2661674231108</v>
      </c>
      <c r="L17" s="35">
        <f t="shared" si="6"/>
        <v>2403.4865934994523</v>
      </c>
      <c r="M17" s="35">
        <f t="shared" si="6"/>
        <v>2294.2206060076674</v>
      </c>
      <c r="N17" s="35">
        <f t="shared" si="6"/>
        <v>2843.7290855640749</v>
      </c>
      <c r="O17" s="36">
        <f>SUM(C17:N17)</f>
        <v>29154.932556145395</v>
      </c>
      <c r="S17" s="42"/>
    </row>
    <row r="18" spans="1:19" ht="39" customHeight="1" x14ac:dyDescent="0.25">
      <c r="A18" s="33">
        <v>15</v>
      </c>
      <c r="B18" s="37" t="s">
        <v>150</v>
      </c>
      <c r="C18" s="35">
        <f t="shared" ref="C18:M18" si="7">C14/(1-C11%)</f>
        <v>2599.045770930516</v>
      </c>
      <c r="D18" s="35">
        <f t="shared" si="7"/>
        <v>2516.2027254218974</v>
      </c>
      <c r="E18" s="35">
        <f t="shared" si="7"/>
        <v>2375.245996987228</v>
      </c>
      <c r="F18" s="35">
        <f t="shared" si="7"/>
        <v>2537.6346166357384</v>
      </c>
      <c r="G18" s="35">
        <f t="shared" si="7"/>
        <v>2472.2117137157516</v>
      </c>
      <c r="H18" s="35">
        <f t="shared" si="7"/>
        <v>2398.12463213623</v>
      </c>
      <c r="I18" s="35">
        <f t="shared" si="7"/>
        <v>2207.5533154622854</v>
      </c>
      <c r="J18" s="35">
        <f t="shared" si="7"/>
        <v>2151.8232597478441</v>
      </c>
      <c r="K18" s="35">
        <f t="shared" si="7"/>
        <v>2282.5161127140054</v>
      </c>
      <c r="L18" s="35">
        <f t="shared" si="7"/>
        <v>2395.3534110522869</v>
      </c>
      <c r="M18" s="35">
        <f t="shared" si="7"/>
        <v>2286.4571698340797</v>
      </c>
      <c r="N18" s="35">
        <f>N14/(1-N11%)</f>
        <v>2834.1061621220397</v>
      </c>
      <c r="O18" s="36">
        <f>SUM(C18:N18)</f>
        <v>29056.274886759904</v>
      </c>
      <c r="S18" s="42">
        <f>'FY2025-26'!Y94</f>
        <v>29056.2748867599</v>
      </c>
    </row>
    <row r="19" spans="1:19" ht="56.25" x14ac:dyDescent="0.25">
      <c r="A19" s="33">
        <v>16</v>
      </c>
      <c r="B19" s="37" t="s">
        <v>167</v>
      </c>
      <c r="C19" s="40">
        <f t="shared" ref="C19:M19" si="8">+MIN(C5,C17,C18)</f>
        <v>2599.045770930516</v>
      </c>
      <c r="D19" s="40">
        <f t="shared" si="8"/>
        <v>2509.0117498242107</v>
      </c>
      <c r="E19" s="40">
        <f t="shared" si="8"/>
        <v>2375.245996987228</v>
      </c>
      <c r="F19" s="40">
        <f t="shared" si="8"/>
        <v>2491.0710004573398</v>
      </c>
      <c r="G19" s="40">
        <f t="shared" si="8"/>
        <v>2472.2117137157516</v>
      </c>
      <c r="H19" s="40">
        <f t="shared" si="8"/>
        <v>2391.9409143836247</v>
      </c>
      <c r="I19" s="40">
        <f t="shared" si="8"/>
        <v>2207.5533154622854</v>
      </c>
      <c r="J19" s="40">
        <f t="shared" si="8"/>
        <v>2148.2954897081145</v>
      </c>
      <c r="K19" s="40">
        <f t="shared" si="8"/>
        <v>2279.1879736694664</v>
      </c>
      <c r="L19" s="40">
        <f t="shared" si="8"/>
        <v>2373.9206999075695</v>
      </c>
      <c r="M19" s="40">
        <f t="shared" si="8"/>
        <v>2286.4571698340797</v>
      </c>
      <c r="N19" s="40">
        <f>+MIN(N5,N17,N18)</f>
        <v>2834.1061621220397</v>
      </c>
      <c r="O19" s="36">
        <f>SUM(C19:N19)</f>
        <v>28968.047957002225</v>
      </c>
      <c r="S19" s="42">
        <f>'FY2025-26'!Y95</f>
        <v>28968.047957002225</v>
      </c>
    </row>
    <row r="20" spans="1:19" ht="39" customHeight="1" x14ac:dyDescent="0.25">
      <c r="A20" s="33">
        <v>17</v>
      </c>
      <c r="B20" s="37" t="s">
        <v>151</v>
      </c>
      <c r="C20" s="40">
        <f t="shared" ref="C20:M20" si="9">C19*C8</f>
        <v>16714.195755739442</v>
      </c>
      <c r="D20" s="40">
        <f t="shared" si="9"/>
        <v>15081.10807302359</v>
      </c>
      <c r="E20" s="40">
        <f t="shared" si="9"/>
        <v>14443.574932254936</v>
      </c>
      <c r="F20" s="40">
        <f t="shared" si="9"/>
        <v>14212.737628123228</v>
      </c>
      <c r="G20" s="40">
        <f t="shared" si="9"/>
        <v>13954.624526738924</v>
      </c>
      <c r="H20" s="40">
        <f t="shared" si="9"/>
        <v>13670.39610430374</v>
      </c>
      <c r="I20" s="40">
        <f t="shared" si="9"/>
        <v>14061.933811723664</v>
      </c>
      <c r="J20" s="40">
        <f t="shared" si="9"/>
        <v>12664.717512483376</v>
      </c>
      <c r="K20" s="40">
        <f t="shared" si="9"/>
        <v>13562.724661350963</v>
      </c>
      <c r="L20" s="40">
        <f t="shared" si="9"/>
        <v>14004.896157438869</v>
      </c>
      <c r="M20" s="40">
        <f t="shared" si="9"/>
        <v>13079.123835021233</v>
      </c>
      <c r="N20" s="40">
        <f>N19*N8</f>
        <v>16035.989111340605</v>
      </c>
      <c r="O20" s="36">
        <f>SUM(C20:N20)</f>
        <v>171486.02210954257</v>
      </c>
      <c r="S20" s="42">
        <f>'FY2025-26'!Y96</f>
        <v>171486.02210954257</v>
      </c>
    </row>
    <row r="21" spans="1:19" ht="39" customHeight="1" x14ac:dyDescent="0.25">
      <c r="A21" s="33">
        <v>18</v>
      </c>
      <c r="B21" s="37" t="s">
        <v>152</v>
      </c>
      <c r="C21" s="35">
        <f t="shared" ref="C21:N21" si="10">C20-C6</f>
        <v>1480.2334890727761</v>
      </c>
      <c r="D21" s="35">
        <f t="shared" si="10"/>
        <v>-434.55799364307495</v>
      </c>
      <c r="E21" s="35">
        <f t="shared" si="10"/>
        <v>-1134.5210344117295</v>
      </c>
      <c r="F21" s="35">
        <f t="shared" si="10"/>
        <v>-414.06193854343655</v>
      </c>
      <c r="G21" s="35">
        <f t="shared" si="10"/>
        <v>-18.031639927743527</v>
      </c>
      <c r="H21" s="35">
        <f t="shared" si="10"/>
        <v>-376.78606236292944</v>
      </c>
      <c r="I21" s="35">
        <f t="shared" si="10"/>
        <v>-884.0129549430003</v>
      </c>
      <c r="J21" s="35">
        <f t="shared" si="10"/>
        <v>-1971.1578541832914</v>
      </c>
      <c r="K21" s="35">
        <f t="shared" si="10"/>
        <v>-225.85220531570303</v>
      </c>
      <c r="L21" s="35">
        <f t="shared" si="10"/>
        <v>262.6419907722011</v>
      </c>
      <c r="M21" s="35">
        <f t="shared" si="10"/>
        <v>-1011.784531645435</v>
      </c>
      <c r="N21" s="35">
        <f t="shared" si="10"/>
        <v>1147.9202446739382</v>
      </c>
      <c r="O21" s="36">
        <f>SUM(C21:N21)</f>
        <v>-3579.9704904574282</v>
      </c>
      <c r="S21" s="42">
        <f>'FY2025-26'!Y97</f>
        <v>-3579.9704904574319</v>
      </c>
    </row>
    <row r="22" spans="1:19" ht="39" customHeight="1" x14ac:dyDescent="0.25">
      <c r="A22" s="33">
        <v>19</v>
      </c>
      <c r="B22" s="41" t="s">
        <v>153</v>
      </c>
      <c r="C22" s="39">
        <f t="shared" ref="C22:N22" si="11">C21/C14</f>
        <v>0.62168933135013804</v>
      </c>
      <c r="D22" s="39">
        <f t="shared" si="11"/>
        <v>-0.18852078155953825</v>
      </c>
      <c r="E22" s="39">
        <f t="shared" si="11"/>
        <v>-0.52138805142010913</v>
      </c>
      <c r="F22" s="39">
        <f t="shared" si="11"/>
        <v>-0.17811206462777532</v>
      </c>
      <c r="G22" s="39">
        <f t="shared" si="11"/>
        <v>-7.9617160270461437E-3</v>
      </c>
      <c r="H22" s="39">
        <f t="shared" si="11"/>
        <v>-0.17150634686385538</v>
      </c>
      <c r="I22" s="39">
        <f t="shared" si="11"/>
        <v>-0.43712389269885232</v>
      </c>
      <c r="J22" s="39">
        <f t="shared" si="11"/>
        <v>-0.99993535483044105</v>
      </c>
      <c r="K22" s="39">
        <f t="shared" si="11"/>
        <v>-0.10801090387434044</v>
      </c>
      <c r="L22" s="39">
        <f t="shared" si="11"/>
        <v>0.11968829491907398</v>
      </c>
      <c r="M22" s="39">
        <f t="shared" si="11"/>
        <v>-0.48303887239503929</v>
      </c>
      <c r="N22" s="39">
        <f t="shared" si="11"/>
        <v>0.44213278274356721</v>
      </c>
      <c r="O22" s="39">
        <f>O21/O14</f>
        <v>-0.13449205457075117</v>
      </c>
      <c r="S22" s="64">
        <f>'FY2025-26'!Y98</f>
        <v>-0.13449205457075131</v>
      </c>
    </row>
    <row r="23" spans="1:19" ht="16.5" customHeight="1" x14ac:dyDescent="0.25">
      <c r="A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  <row r="24" spans="1:19" x14ac:dyDescent="0.25">
      <c r="A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</row>
    <row r="25" spans="1:19" x14ac:dyDescent="0.25">
      <c r="A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</row>
    <row r="26" spans="1:19" x14ac:dyDescent="0.25">
      <c r="A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</row>
    <row r="27" spans="1:19" x14ac:dyDescent="0.25">
      <c r="A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</row>
    <row r="28" spans="1:19" x14ac:dyDescent="0.25">
      <c r="A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</row>
    <row r="29" spans="1:19" x14ac:dyDescent="0.25">
      <c r="A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</row>
    <row r="30" spans="1:19" x14ac:dyDescent="0.25">
      <c r="A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</row>
    <row r="31" spans="1:19" x14ac:dyDescent="0.25">
      <c r="A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</row>
    <row r="32" spans="1:19" x14ac:dyDescent="0.25"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</row>
    <row r="35" spans="3:15" x14ac:dyDescent="0.25">
      <c r="O35" s="44"/>
    </row>
    <row r="36" spans="3:15" x14ac:dyDescent="0.25">
      <c r="O36" s="45"/>
    </row>
    <row r="38" spans="3:15" x14ac:dyDescent="0.25"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</row>
  </sheetData>
  <mergeCells count="1">
    <mergeCell ref="A1:O1"/>
  </mergeCells>
  <printOptions horizontalCentered="1" verticalCentered="1"/>
  <pageMargins left="0.27559055118110237" right="0.27559055118110237" top="0.19685039370078741" bottom="0.19685039370078741" header="0.19685039370078741" footer="0.19685039370078741"/>
  <pageSetup paperSize="5" scale="75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5FC5E-28D9-4537-9856-6C60F429D712}">
  <sheetPr>
    <pageSetUpPr fitToPage="1"/>
  </sheetPr>
  <dimension ref="A1:O16"/>
  <sheetViews>
    <sheetView tabSelected="1" view="pageBreakPreview" zoomScale="60" zoomScaleNormal="70" workbookViewId="0">
      <selection activeCell="M8" sqref="M8"/>
    </sheetView>
  </sheetViews>
  <sheetFormatPr defaultRowHeight="18.75" x14ac:dyDescent="0.25"/>
  <cols>
    <col min="1" max="1" width="56.85546875" style="49" customWidth="1"/>
    <col min="2" max="2" width="10.85546875" style="49" bestFit="1" customWidth="1"/>
    <col min="3" max="8" width="11.85546875" style="49" bestFit="1" customWidth="1"/>
    <col min="9" max="10" width="13.28515625" style="49" bestFit="1" customWidth="1"/>
    <col min="11" max="11" width="13.28515625" style="50" bestFit="1" customWidth="1"/>
    <col min="12" max="13" width="13.28515625" style="49" bestFit="1" customWidth="1"/>
    <col min="14" max="14" width="13.28515625" style="50" bestFit="1" customWidth="1"/>
    <col min="15" max="15" width="13.42578125" style="49" customWidth="1"/>
    <col min="16" max="16" width="12.140625" style="49" bestFit="1" customWidth="1"/>
    <col min="17" max="256" width="9.140625" style="49"/>
    <col min="257" max="257" width="63.28515625" style="49" customWidth="1"/>
    <col min="258" max="258" width="12.140625" style="49" customWidth="1"/>
    <col min="259" max="260" width="13.28515625" style="49" customWidth="1"/>
    <col min="261" max="267" width="12" style="49" bestFit="1" customWidth="1"/>
    <col min="268" max="269" width="14.28515625" style="49" customWidth="1"/>
    <col min="270" max="270" width="15.42578125" style="49" customWidth="1"/>
    <col min="271" max="271" width="13.42578125" style="49" customWidth="1"/>
    <col min="272" max="512" width="9.140625" style="49"/>
    <col min="513" max="513" width="63.28515625" style="49" customWidth="1"/>
    <col min="514" max="514" width="12.140625" style="49" customWidth="1"/>
    <col min="515" max="516" width="13.28515625" style="49" customWidth="1"/>
    <col min="517" max="523" width="12" style="49" bestFit="1" customWidth="1"/>
    <col min="524" max="525" width="14.28515625" style="49" customWidth="1"/>
    <col min="526" max="526" width="15.42578125" style="49" customWidth="1"/>
    <col min="527" max="527" width="13.42578125" style="49" customWidth="1"/>
    <col min="528" max="768" width="9.140625" style="49"/>
    <col min="769" max="769" width="63.28515625" style="49" customWidth="1"/>
    <col min="770" max="770" width="12.140625" style="49" customWidth="1"/>
    <col min="771" max="772" width="13.28515625" style="49" customWidth="1"/>
    <col min="773" max="779" width="12" style="49" bestFit="1" customWidth="1"/>
    <col min="780" max="781" width="14.28515625" style="49" customWidth="1"/>
    <col min="782" max="782" width="15.42578125" style="49" customWidth="1"/>
    <col min="783" max="783" width="13.42578125" style="49" customWidth="1"/>
    <col min="784" max="1024" width="9.140625" style="49"/>
    <col min="1025" max="1025" width="63.28515625" style="49" customWidth="1"/>
    <col min="1026" max="1026" width="12.140625" style="49" customWidth="1"/>
    <col min="1027" max="1028" width="13.28515625" style="49" customWidth="1"/>
    <col min="1029" max="1035" width="12" style="49" bestFit="1" customWidth="1"/>
    <col min="1036" max="1037" width="14.28515625" style="49" customWidth="1"/>
    <col min="1038" max="1038" width="15.42578125" style="49" customWidth="1"/>
    <col min="1039" max="1039" width="13.42578125" style="49" customWidth="1"/>
    <col min="1040" max="1280" width="9.140625" style="49"/>
    <col min="1281" max="1281" width="63.28515625" style="49" customWidth="1"/>
    <col min="1282" max="1282" width="12.140625" style="49" customWidth="1"/>
    <col min="1283" max="1284" width="13.28515625" style="49" customWidth="1"/>
    <col min="1285" max="1291" width="12" style="49" bestFit="1" customWidth="1"/>
    <col min="1292" max="1293" width="14.28515625" style="49" customWidth="1"/>
    <col min="1294" max="1294" width="15.42578125" style="49" customWidth="1"/>
    <col min="1295" max="1295" width="13.42578125" style="49" customWidth="1"/>
    <col min="1296" max="1536" width="9.140625" style="49"/>
    <col min="1537" max="1537" width="63.28515625" style="49" customWidth="1"/>
    <col min="1538" max="1538" width="12.140625" style="49" customWidth="1"/>
    <col min="1539" max="1540" width="13.28515625" style="49" customWidth="1"/>
    <col min="1541" max="1547" width="12" style="49" bestFit="1" customWidth="1"/>
    <col min="1548" max="1549" width="14.28515625" style="49" customWidth="1"/>
    <col min="1550" max="1550" width="15.42578125" style="49" customWidth="1"/>
    <col min="1551" max="1551" width="13.42578125" style="49" customWidth="1"/>
    <col min="1552" max="1792" width="9.140625" style="49"/>
    <col min="1793" max="1793" width="63.28515625" style="49" customWidth="1"/>
    <col min="1794" max="1794" width="12.140625" style="49" customWidth="1"/>
    <col min="1795" max="1796" width="13.28515625" style="49" customWidth="1"/>
    <col min="1797" max="1803" width="12" style="49" bestFit="1" customWidth="1"/>
    <col min="1804" max="1805" width="14.28515625" style="49" customWidth="1"/>
    <col min="1806" max="1806" width="15.42578125" style="49" customWidth="1"/>
    <col min="1807" max="1807" width="13.42578125" style="49" customWidth="1"/>
    <col min="1808" max="2048" width="9.140625" style="49"/>
    <col min="2049" max="2049" width="63.28515625" style="49" customWidth="1"/>
    <col min="2050" max="2050" width="12.140625" style="49" customWidth="1"/>
    <col min="2051" max="2052" width="13.28515625" style="49" customWidth="1"/>
    <col min="2053" max="2059" width="12" style="49" bestFit="1" customWidth="1"/>
    <col min="2060" max="2061" width="14.28515625" style="49" customWidth="1"/>
    <col min="2062" max="2062" width="15.42578125" style="49" customWidth="1"/>
    <col min="2063" max="2063" width="13.42578125" style="49" customWidth="1"/>
    <col min="2064" max="2304" width="9.140625" style="49"/>
    <col min="2305" max="2305" width="63.28515625" style="49" customWidth="1"/>
    <col min="2306" max="2306" width="12.140625" style="49" customWidth="1"/>
    <col min="2307" max="2308" width="13.28515625" style="49" customWidth="1"/>
    <col min="2309" max="2315" width="12" style="49" bestFit="1" customWidth="1"/>
    <col min="2316" max="2317" width="14.28515625" style="49" customWidth="1"/>
    <col min="2318" max="2318" width="15.42578125" style="49" customWidth="1"/>
    <col min="2319" max="2319" width="13.42578125" style="49" customWidth="1"/>
    <col min="2320" max="2560" width="9.140625" style="49"/>
    <col min="2561" max="2561" width="63.28515625" style="49" customWidth="1"/>
    <col min="2562" max="2562" width="12.140625" style="49" customWidth="1"/>
    <col min="2563" max="2564" width="13.28515625" style="49" customWidth="1"/>
    <col min="2565" max="2571" width="12" style="49" bestFit="1" customWidth="1"/>
    <col min="2572" max="2573" width="14.28515625" style="49" customWidth="1"/>
    <col min="2574" max="2574" width="15.42578125" style="49" customWidth="1"/>
    <col min="2575" max="2575" width="13.42578125" style="49" customWidth="1"/>
    <col min="2576" max="2816" width="9.140625" style="49"/>
    <col min="2817" max="2817" width="63.28515625" style="49" customWidth="1"/>
    <col min="2818" max="2818" width="12.140625" style="49" customWidth="1"/>
    <col min="2819" max="2820" width="13.28515625" style="49" customWidth="1"/>
    <col min="2821" max="2827" width="12" style="49" bestFit="1" customWidth="1"/>
    <col min="2828" max="2829" width="14.28515625" style="49" customWidth="1"/>
    <col min="2830" max="2830" width="15.42578125" style="49" customWidth="1"/>
    <col min="2831" max="2831" width="13.42578125" style="49" customWidth="1"/>
    <col min="2832" max="3072" width="9.140625" style="49"/>
    <col min="3073" max="3073" width="63.28515625" style="49" customWidth="1"/>
    <col min="3074" max="3074" width="12.140625" style="49" customWidth="1"/>
    <col min="3075" max="3076" width="13.28515625" style="49" customWidth="1"/>
    <col min="3077" max="3083" width="12" style="49" bestFit="1" customWidth="1"/>
    <col min="3084" max="3085" width="14.28515625" style="49" customWidth="1"/>
    <col min="3086" max="3086" width="15.42578125" style="49" customWidth="1"/>
    <col min="3087" max="3087" width="13.42578125" style="49" customWidth="1"/>
    <col min="3088" max="3328" width="9.140625" style="49"/>
    <col min="3329" max="3329" width="63.28515625" style="49" customWidth="1"/>
    <col min="3330" max="3330" width="12.140625" style="49" customWidth="1"/>
    <col min="3331" max="3332" width="13.28515625" style="49" customWidth="1"/>
    <col min="3333" max="3339" width="12" style="49" bestFit="1" customWidth="1"/>
    <col min="3340" max="3341" width="14.28515625" style="49" customWidth="1"/>
    <col min="3342" max="3342" width="15.42578125" style="49" customWidth="1"/>
    <col min="3343" max="3343" width="13.42578125" style="49" customWidth="1"/>
    <col min="3344" max="3584" width="9.140625" style="49"/>
    <col min="3585" max="3585" width="63.28515625" style="49" customWidth="1"/>
    <col min="3586" max="3586" width="12.140625" style="49" customWidth="1"/>
    <col min="3587" max="3588" width="13.28515625" style="49" customWidth="1"/>
    <col min="3589" max="3595" width="12" style="49" bestFit="1" customWidth="1"/>
    <col min="3596" max="3597" width="14.28515625" style="49" customWidth="1"/>
    <col min="3598" max="3598" width="15.42578125" style="49" customWidth="1"/>
    <col min="3599" max="3599" width="13.42578125" style="49" customWidth="1"/>
    <col min="3600" max="3840" width="9.140625" style="49"/>
    <col min="3841" max="3841" width="63.28515625" style="49" customWidth="1"/>
    <col min="3842" max="3842" width="12.140625" style="49" customWidth="1"/>
    <col min="3843" max="3844" width="13.28515625" style="49" customWidth="1"/>
    <col min="3845" max="3851" width="12" style="49" bestFit="1" customWidth="1"/>
    <col min="3852" max="3853" width="14.28515625" style="49" customWidth="1"/>
    <col min="3854" max="3854" width="15.42578125" style="49" customWidth="1"/>
    <col min="3855" max="3855" width="13.42578125" style="49" customWidth="1"/>
    <col min="3856" max="4096" width="9.140625" style="49"/>
    <col min="4097" max="4097" width="63.28515625" style="49" customWidth="1"/>
    <col min="4098" max="4098" width="12.140625" style="49" customWidth="1"/>
    <col min="4099" max="4100" width="13.28515625" style="49" customWidth="1"/>
    <col min="4101" max="4107" width="12" style="49" bestFit="1" customWidth="1"/>
    <col min="4108" max="4109" width="14.28515625" style="49" customWidth="1"/>
    <col min="4110" max="4110" width="15.42578125" style="49" customWidth="1"/>
    <col min="4111" max="4111" width="13.42578125" style="49" customWidth="1"/>
    <col min="4112" max="4352" width="9.140625" style="49"/>
    <col min="4353" max="4353" width="63.28515625" style="49" customWidth="1"/>
    <col min="4354" max="4354" width="12.140625" style="49" customWidth="1"/>
    <col min="4355" max="4356" width="13.28515625" style="49" customWidth="1"/>
    <col min="4357" max="4363" width="12" style="49" bestFit="1" customWidth="1"/>
    <col min="4364" max="4365" width="14.28515625" style="49" customWidth="1"/>
    <col min="4366" max="4366" width="15.42578125" style="49" customWidth="1"/>
    <col min="4367" max="4367" width="13.42578125" style="49" customWidth="1"/>
    <col min="4368" max="4608" width="9.140625" style="49"/>
    <col min="4609" max="4609" width="63.28515625" style="49" customWidth="1"/>
    <col min="4610" max="4610" width="12.140625" style="49" customWidth="1"/>
    <col min="4611" max="4612" width="13.28515625" style="49" customWidth="1"/>
    <col min="4613" max="4619" width="12" style="49" bestFit="1" customWidth="1"/>
    <col min="4620" max="4621" width="14.28515625" style="49" customWidth="1"/>
    <col min="4622" max="4622" width="15.42578125" style="49" customWidth="1"/>
    <col min="4623" max="4623" width="13.42578125" style="49" customWidth="1"/>
    <col min="4624" max="4864" width="9.140625" style="49"/>
    <col min="4865" max="4865" width="63.28515625" style="49" customWidth="1"/>
    <col min="4866" max="4866" width="12.140625" style="49" customWidth="1"/>
    <col min="4867" max="4868" width="13.28515625" style="49" customWidth="1"/>
    <col min="4869" max="4875" width="12" style="49" bestFit="1" customWidth="1"/>
    <col min="4876" max="4877" width="14.28515625" style="49" customWidth="1"/>
    <col min="4878" max="4878" width="15.42578125" style="49" customWidth="1"/>
    <col min="4879" max="4879" width="13.42578125" style="49" customWidth="1"/>
    <col min="4880" max="5120" width="9.140625" style="49"/>
    <col min="5121" max="5121" width="63.28515625" style="49" customWidth="1"/>
    <col min="5122" max="5122" width="12.140625" style="49" customWidth="1"/>
    <col min="5123" max="5124" width="13.28515625" style="49" customWidth="1"/>
    <col min="5125" max="5131" width="12" style="49" bestFit="1" customWidth="1"/>
    <col min="5132" max="5133" width="14.28515625" style="49" customWidth="1"/>
    <col min="5134" max="5134" width="15.42578125" style="49" customWidth="1"/>
    <col min="5135" max="5135" width="13.42578125" style="49" customWidth="1"/>
    <col min="5136" max="5376" width="9.140625" style="49"/>
    <col min="5377" max="5377" width="63.28515625" style="49" customWidth="1"/>
    <col min="5378" max="5378" width="12.140625" style="49" customWidth="1"/>
    <col min="5379" max="5380" width="13.28515625" style="49" customWidth="1"/>
    <col min="5381" max="5387" width="12" style="49" bestFit="1" customWidth="1"/>
    <col min="5388" max="5389" width="14.28515625" style="49" customWidth="1"/>
    <col min="5390" max="5390" width="15.42578125" style="49" customWidth="1"/>
    <col min="5391" max="5391" width="13.42578125" style="49" customWidth="1"/>
    <col min="5392" max="5632" width="9.140625" style="49"/>
    <col min="5633" max="5633" width="63.28515625" style="49" customWidth="1"/>
    <col min="5634" max="5634" width="12.140625" style="49" customWidth="1"/>
    <col min="5635" max="5636" width="13.28515625" style="49" customWidth="1"/>
    <col min="5637" max="5643" width="12" style="49" bestFit="1" customWidth="1"/>
    <col min="5644" max="5645" width="14.28515625" style="49" customWidth="1"/>
    <col min="5646" max="5646" width="15.42578125" style="49" customWidth="1"/>
    <col min="5647" max="5647" width="13.42578125" style="49" customWidth="1"/>
    <col min="5648" max="5888" width="9.140625" style="49"/>
    <col min="5889" max="5889" width="63.28515625" style="49" customWidth="1"/>
    <col min="5890" max="5890" width="12.140625" style="49" customWidth="1"/>
    <col min="5891" max="5892" width="13.28515625" style="49" customWidth="1"/>
    <col min="5893" max="5899" width="12" style="49" bestFit="1" customWidth="1"/>
    <col min="5900" max="5901" width="14.28515625" style="49" customWidth="1"/>
    <col min="5902" max="5902" width="15.42578125" style="49" customWidth="1"/>
    <col min="5903" max="5903" width="13.42578125" style="49" customWidth="1"/>
    <col min="5904" max="6144" width="9.140625" style="49"/>
    <col min="6145" max="6145" width="63.28515625" style="49" customWidth="1"/>
    <col min="6146" max="6146" width="12.140625" style="49" customWidth="1"/>
    <col min="6147" max="6148" width="13.28515625" style="49" customWidth="1"/>
    <col min="6149" max="6155" width="12" style="49" bestFit="1" customWidth="1"/>
    <col min="6156" max="6157" width="14.28515625" style="49" customWidth="1"/>
    <col min="6158" max="6158" width="15.42578125" style="49" customWidth="1"/>
    <col min="6159" max="6159" width="13.42578125" style="49" customWidth="1"/>
    <col min="6160" max="6400" width="9.140625" style="49"/>
    <col min="6401" max="6401" width="63.28515625" style="49" customWidth="1"/>
    <col min="6402" max="6402" width="12.140625" style="49" customWidth="1"/>
    <col min="6403" max="6404" width="13.28515625" style="49" customWidth="1"/>
    <col min="6405" max="6411" width="12" style="49" bestFit="1" customWidth="1"/>
    <col min="6412" max="6413" width="14.28515625" style="49" customWidth="1"/>
    <col min="6414" max="6414" width="15.42578125" style="49" customWidth="1"/>
    <col min="6415" max="6415" width="13.42578125" style="49" customWidth="1"/>
    <col min="6416" max="6656" width="9.140625" style="49"/>
    <col min="6657" max="6657" width="63.28515625" style="49" customWidth="1"/>
    <col min="6658" max="6658" width="12.140625" style="49" customWidth="1"/>
    <col min="6659" max="6660" width="13.28515625" style="49" customWidth="1"/>
    <col min="6661" max="6667" width="12" style="49" bestFit="1" customWidth="1"/>
    <col min="6668" max="6669" width="14.28515625" style="49" customWidth="1"/>
    <col min="6670" max="6670" width="15.42578125" style="49" customWidth="1"/>
    <col min="6671" max="6671" width="13.42578125" style="49" customWidth="1"/>
    <col min="6672" max="6912" width="9.140625" style="49"/>
    <col min="6913" max="6913" width="63.28515625" style="49" customWidth="1"/>
    <col min="6914" max="6914" width="12.140625" style="49" customWidth="1"/>
    <col min="6915" max="6916" width="13.28515625" style="49" customWidth="1"/>
    <col min="6917" max="6923" width="12" style="49" bestFit="1" customWidth="1"/>
    <col min="6924" max="6925" width="14.28515625" style="49" customWidth="1"/>
    <col min="6926" max="6926" width="15.42578125" style="49" customWidth="1"/>
    <col min="6927" max="6927" width="13.42578125" style="49" customWidth="1"/>
    <col min="6928" max="7168" width="9.140625" style="49"/>
    <col min="7169" max="7169" width="63.28515625" style="49" customWidth="1"/>
    <col min="7170" max="7170" width="12.140625" style="49" customWidth="1"/>
    <col min="7171" max="7172" width="13.28515625" style="49" customWidth="1"/>
    <col min="7173" max="7179" width="12" style="49" bestFit="1" customWidth="1"/>
    <col min="7180" max="7181" width="14.28515625" style="49" customWidth="1"/>
    <col min="7182" max="7182" width="15.42578125" style="49" customWidth="1"/>
    <col min="7183" max="7183" width="13.42578125" style="49" customWidth="1"/>
    <col min="7184" max="7424" width="9.140625" style="49"/>
    <col min="7425" max="7425" width="63.28515625" style="49" customWidth="1"/>
    <col min="7426" max="7426" width="12.140625" style="49" customWidth="1"/>
    <col min="7427" max="7428" width="13.28515625" style="49" customWidth="1"/>
    <col min="7429" max="7435" width="12" style="49" bestFit="1" customWidth="1"/>
    <col min="7436" max="7437" width="14.28515625" style="49" customWidth="1"/>
    <col min="7438" max="7438" width="15.42578125" style="49" customWidth="1"/>
    <col min="7439" max="7439" width="13.42578125" style="49" customWidth="1"/>
    <col min="7440" max="7680" width="9.140625" style="49"/>
    <col min="7681" max="7681" width="63.28515625" style="49" customWidth="1"/>
    <col min="7682" max="7682" width="12.140625" style="49" customWidth="1"/>
    <col min="7683" max="7684" width="13.28515625" style="49" customWidth="1"/>
    <col min="7685" max="7691" width="12" style="49" bestFit="1" customWidth="1"/>
    <col min="7692" max="7693" width="14.28515625" style="49" customWidth="1"/>
    <col min="7694" max="7694" width="15.42578125" style="49" customWidth="1"/>
    <col min="7695" max="7695" width="13.42578125" style="49" customWidth="1"/>
    <col min="7696" max="7936" width="9.140625" style="49"/>
    <col min="7937" max="7937" width="63.28515625" style="49" customWidth="1"/>
    <col min="7938" max="7938" width="12.140625" style="49" customWidth="1"/>
    <col min="7939" max="7940" width="13.28515625" style="49" customWidth="1"/>
    <col min="7941" max="7947" width="12" style="49" bestFit="1" customWidth="1"/>
    <col min="7948" max="7949" width="14.28515625" style="49" customWidth="1"/>
    <col min="7950" max="7950" width="15.42578125" style="49" customWidth="1"/>
    <col min="7951" max="7951" width="13.42578125" style="49" customWidth="1"/>
    <col min="7952" max="8192" width="9.140625" style="49"/>
    <col min="8193" max="8193" width="63.28515625" style="49" customWidth="1"/>
    <col min="8194" max="8194" width="12.140625" style="49" customWidth="1"/>
    <col min="8195" max="8196" width="13.28515625" style="49" customWidth="1"/>
    <col min="8197" max="8203" width="12" style="49" bestFit="1" customWidth="1"/>
    <col min="8204" max="8205" width="14.28515625" style="49" customWidth="1"/>
    <col min="8206" max="8206" width="15.42578125" style="49" customWidth="1"/>
    <col min="8207" max="8207" width="13.42578125" style="49" customWidth="1"/>
    <col min="8208" max="8448" width="9.140625" style="49"/>
    <col min="8449" max="8449" width="63.28515625" style="49" customWidth="1"/>
    <col min="8450" max="8450" width="12.140625" style="49" customWidth="1"/>
    <col min="8451" max="8452" width="13.28515625" style="49" customWidth="1"/>
    <col min="8453" max="8459" width="12" style="49" bestFit="1" customWidth="1"/>
    <col min="8460" max="8461" width="14.28515625" style="49" customWidth="1"/>
    <col min="8462" max="8462" width="15.42578125" style="49" customWidth="1"/>
    <col min="8463" max="8463" width="13.42578125" style="49" customWidth="1"/>
    <col min="8464" max="8704" width="9.140625" style="49"/>
    <col min="8705" max="8705" width="63.28515625" style="49" customWidth="1"/>
    <col min="8706" max="8706" width="12.140625" style="49" customWidth="1"/>
    <col min="8707" max="8708" width="13.28515625" style="49" customWidth="1"/>
    <col min="8709" max="8715" width="12" style="49" bestFit="1" customWidth="1"/>
    <col min="8716" max="8717" width="14.28515625" style="49" customWidth="1"/>
    <col min="8718" max="8718" width="15.42578125" style="49" customWidth="1"/>
    <col min="8719" max="8719" width="13.42578125" style="49" customWidth="1"/>
    <col min="8720" max="8960" width="9.140625" style="49"/>
    <col min="8961" max="8961" width="63.28515625" style="49" customWidth="1"/>
    <col min="8962" max="8962" width="12.140625" style="49" customWidth="1"/>
    <col min="8963" max="8964" width="13.28515625" style="49" customWidth="1"/>
    <col min="8965" max="8971" width="12" style="49" bestFit="1" customWidth="1"/>
    <col min="8972" max="8973" width="14.28515625" style="49" customWidth="1"/>
    <col min="8974" max="8974" width="15.42578125" style="49" customWidth="1"/>
    <col min="8975" max="8975" width="13.42578125" style="49" customWidth="1"/>
    <col min="8976" max="9216" width="9.140625" style="49"/>
    <col min="9217" max="9217" width="63.28515625" style="49" customWidth="1"/>
    <col min="9218" max="9218" width="12.140625" style="49" customWidth="1"/>
    <col min="9219" max="9220" width="13.28515625" style="49" customWidth="1"/>
    <col min="9221" max="9227" width="12" style="49" bestFit="1" customWidth="1"/>
    <col min="9228" max="9229" width="14.28515625" style="49" customWidth="1"/>
    <col min="9230" max="9230" width="15.42578125" style="49" customWidth="1"/>
    <col min="9231" max="9231" width="13.42578125" style="49" customWidth="1"/>
    <col min="9232" max="9472" width="9.140625" style="49"/>
    <col min="9473" max="9473" width="63.28515625" style="49" customWidth="1"/>
    <col min="9474" max="9474" width="12.140625" style="49" customWidth="1"/>
    <col min="9475" max="9476" width="13.28515625" style="49" customWidth="1"/>
    <col min="9477" max="9483" width="12" style="49" bestFit="1" customWidth="1"/>
    <col min="9484" max="9485" width="14.28515625" style="49" customWidth="1"/>
    <col min="9486" max="9486" width="15.42578125" style="49" customWidth="1"/>
    <col min="9487" max="9487" width="13.42578125" style="49" customWidth="1"/>
    <col min="9488" max="9728" width="9.140625" style="49"/>
    <col min="9729" max="9729" width="63.28515625" style="49" customWidth="1"/>
    <col min="9730" max="9730" width="12.140625" style="49" customWidth="1"/>
    <col min="9731" max="9732" width="13.28515625" style="49" customWidth="1"/>
    <col min="9733" max="9739" width="12" style="49" bestFit="1" customWidth="1"/>
    <col min="9740" max="9741" width="14.28515625" style="49" customWidth="1"/>
    <col min="9742" max="9742" width="15.42578125" style="49" customWidth="1"/>
    <col min="9743" max="9743" width="13.42578125" style="49" customWidth="1"/>
    <col min="9744" max="9984" width="9.140625" style="49"/>
    <col min="9985" max="9985" width="63.28515625" style="49" customWidth="1"/>
    <col min="9986" max="9986" width="12.140625" style="49" customWidth="1"/>
    <col min="9987" max="9988" width="13.28515625" style="49" customWidth="1"/>
    <col min="9989" max="9995" width="12" style="49" bestFit="1" customWidth="1"/>
    <col min="9996" max="9997" width="14.28515625" style="49" customWidth="1"/>
    <col min="9998" max="9998" width="15.42578125" style="49" customWidth="1"/>
    <col min="9999" max="9999" width="13.42578125" style="49" customWidth="1"/>
    <col min="10000" max="10240" width="9.140625" style="49"/>
    <col min="10241" max="10241" width="63.28515625" style="49" customWidth="1"/>
    <col min="10242" max="10242" width="12.140625" style="49" customWidth="1"/>
    <col min="10243" max="10244" width="13.28515625" style="49" customWidth="1"/>
    <col min="10245" max="10251" width="12" style="49" bestFit="1" customWidth="1"/>
    <col min="10252" max="10253" width="14.28515625" style="49" customWidth="1"/>
    <col min="10254" max="10254" width="15.42578125" style="49" customWidth="1"/>
    <col min="10255" max="10255" width="13.42578125" style="49" customWidth="1"/>
    <col min="10256" max="10496" width="9.140625" style="49"/>
    <col min="10497" max="10497" width="63.28515625" style="49" customWidth="1"/>
    <col min="10498" max="10498" width="12.140625" style="49" customWidth="1"/>
    <col min="10499" max="10500" width="13.28515625" style="49" customWidth="1"/>
    <col min="10501" max="10507" width="12" style="49" bestFit="1" customWidth="1"/>
    <col min="10508" max="10509" width="14.28515625" style="49" customWidth="1"/>
    <col min="10510" max="10510" width="15.42578125" style="49" customWidth="1"/>
    <col min="10511" max="10511" width="13.42578125" style="49" customWidth="1"/>
    <col min="10512" max="10752" width="9.140625" style="49"/>
    <col min="10753" max="10753" width="63.28515625" style="49" customWidth="1"/>
    <col min="10754" max="10754" width="12.140625" style="49" customWidth="1"/>
    <col min="10755" max="10756" width="13.28515625" style="49" customWidth="1"/>
    <col min="10757" max="10763" width="12" style="49" bestFit="1" customWidth="1"/>
    <col min="10764" max="10765" width="14.28515625" style="49" customWidth="1"/>
    <col min="10766" max="10766" width="15.42578125" style="49" customWidth="1"/>
    <col min="10767" max="10767" width="13.42578125" style="49" customWidth="1"/>
    <col min="10768" max="11008" width="9.140625" style="49"/>
    <col min="11009" max="11009" width="63.28515625" style="49" customWidth="1"/>
    <col min="11010" max="11010" width="12.140625" style="49" customWidth="1"/>
    <col min="11011" max="11012" width="13.28515625" style="49" customWidth="1"/>
    <col min="11013" max="11019" width="12" style="49" bestFit="1" customWidth="1"/>
    <col min="11020" max="11021" width="14.28515625" style="49" customWidth="1"/>
    <col min="11022" max="11022" width="15.42578125" style="49" customWidth="1"/>
    <col min="11023" max="11023" width="13.42578125" style="49" customWidth="1"/>
    <col min="11024" max="11264" width="9.140625" style="49"/>
    <col min="11265" max="11265" width="63.28515625" style="49" customWidth="1"/>
    <col min="11266" max="11266" width="12.140625" style="49" customWidth="1"/>
    <col min="11267" max="11268" width="13.28515625" style="49" customWidth="1"/>
    <col min="11269" max="11275" width="12" style="49" bestFit="1" customWidth="1"/>
    <col min="11276" max="11277" width="14.28515625" style="49" customWidth="1"/>
    <col min="11278" max="11278" width="15.42578125" style="49" customWidth="1"/>
    <col min="11279" max="11279" width="13.42578125" style="49" customWidth="1"/>
    <col min="11280" max="11520" width="9.140625" style="49"/>
    <col min="11521" max="11521" width="63.28515625" style="49" customWidth="1"/>
    <col min="11522" max="11522" width="12.140625" style="49" customWidth="1"/>
    <col min="11523" max="11524" width="13.28515625" style="49" customWidth="1"/>
    <col min="11525" max="11531" width="12" style="49" bestFit="1" customWidth="1"/>
    <col min="11532" max="11533" width="14.28515625" style="49" customWidth="1"/>
    <col min="11534" max="11534" width="15.42578125" style="49" customWidth="1"/>
    <col min="11535" max="11535" width="13.42578125" style="49" customWidth="1"/>
    <col min="11536" max="11776" width="9.140625" style="49"/>
    <col min="11777" max="11777" width="63.28515625" style="49" customWidth="1"/>
    <col min="11778" max="11778" width="12.140625" style="49" customWidth="1"/>
    <col min="11779" max="11780" width="13.28515625" style="49" customWidth="1"/>
    <col min="11781" max="11787" width="12" style="49" bestFit="1" customWidth="1"/>
    <col min="11788" max="11789" width="14.28515625" style="49" customWidth="1"/>
    <col min="11790" max="11790" width="15.42578125" style="49" customWidth="1"/>
    <col min="11791" max="11791" width="13.42578125" style="49" customWidth="1"/>
    <col min="11792" max="12032" width="9.140625" style="49"/>
    <col min="12033" max="12033" width="63.28515625" style="49" customWidth="1"/>
    <col min="12034" max="12034" width="12.140625" style="49" customWidth="1"/>
    <col min="12035" max="12036" width="13.28515625" style="49" customWidth="1"/>
    <col min="12037" max="12043" width="12" style="49" bestFit="1" customWidth="1"/>
    <col min="12044" max="12045" width="14.28515625" style="49" customWidth="1"/>
    <col min="12046" max="12046" width="15.42578125" style="49" customWidth="1"/>
    <col min="12047" max="12047" width="13.42578125" style="49" customWidth="1"/>
    <col min="12048" max="12288" width="9.140625" style="49"/>
    <col min="12289" max="12289" width="63.28515625" style="49" customWidth="1"/>
    <col min="12290" max="12290" width="12.140625" style="49" customWidth="1"/>
    <col min="12291" max="12292" width="13.28515625" style="49" customWidth="1"/>
    <col min="12293" max="12299" width="12" style="49" bestFit="1" customWidth="1"/>
    <col min="12300" max="12301" width="14.28515625" style="49" customWidth="1"/>
    <col min="12302" max="12302" width="15.42578125" style="49" customWidth="1"/>
    <col min="12303" max="12303" width="13.42578125" style="49" customWidth="1"/>
    <col min="12304" max="12544" width="9.140625" style="49"/>
    <col min="12545" max="12545" width="63.28515625" style="49" customWidth="1"/>
    <col min="12546" max="12546" width="12.140625" style="49" customWidth="1"/>
    <col min="12547" max="12548" width="13.28515625" style="49" customWidth="1"/>
    <col min="12549" max="12555" width="12" style="49" bestFit="1" customWidth="1"/>
    <col min="12556" max="12557" width="14.28515625" style="49" customWidth="1"/>
    <col min="12558" max="12558" width="15.42578125" style="49" customWidth="1"/>
    <col min="12559" max="12559" width="13.42578125" style="49" customWidth="1"/>
    <col min="12560" max="12800" width="9.140625" style="49"/>
    <col min="12801" max="12801" width="63.28515625" style="49" customWidth="1"/>
    <col min="12802" max="12802" width="12.140625" style="49" customWidth="1"/>
    <col min="12803" max="12804" width="13.28515625" style="49" customWidth="1"/>
    <col min="12805" max="12811" width="12" style="49" bestFit="1" customWidth="1"/>
    <col min="12812" max="12813" width="14.28515625" style="49" customWidth="1"/>
    <col min="12814" max="12814" width="15.42578125" style="49" customWidth="1"/>
    <col min="12815" max="12815" width="13.42578125" style="49" customWidth="1"/>
    <col min="12816" max="13056" width="9.140625" style="49"/>
    <col min="13057" max="13057" width="63.28515625" style="49" customWidth="1"/>
    <col min="13058" max="13058" width="12.140625" style="49" customWidth="1"/>
    <col min="13059" max="13060" width="13.28515625" style="49" customWidth="1"/>
    <col min="13061" max="13067" width="12" style="49" bestFit="1" customWidth="1"/>
    <col min="13068" max="13069" width="14.28515625" style="49" customWidth="1"/>
    <col min="13070" max="13070" width="15.42578125" style="49" customWidth="1"/>
    <col min="13071" max="13071" width="13.42578125" style="49" customWidth="1"/>
    <col min="13072" max="13312" width="9.140625" style="49"/>
    <col min="13313" max="13313" width="63.28515625" style="49" customWidth="1"/>
    <col min="13314" max="13314" width="12.140625" style="49" customWidth="1"/>
    <col min="13315" max="13316" width="13.28515625" style="49" customWidth="1"/>
    <col min="13317" max="13323" width="12" style="49" bestFit="1" customWidth="1"/>
    <col min="13324" max="13325" width="14.28515625" style="49" customWidth="1"/>
    <col min="13326" max="13326" width="15.42578125" style="49" customWidth="1"/>
    <col min="13327" max="13327" width="13.42578125" style="49" customWidth="1"/>
    <col min="13328" max="13568" width="9.140625" style="49"/>
    <col min="13569" max="13569" width="63.28515625" style="49" customWidth="1"/>
    <col min="13570" max="13570" width="12.140625" style="49" customWidth="1"/>
    <col min="13571" max="13572" width="13.28515625" style="49" customWidth="1"/>
    <col min="13573" max="13579" width="12" style="49" bestFit="1" customWidth="1"/>
    <col min="13580" max="13581" width="14.28515625" style="49" customWidth="1"/>
    <col min="13582" max="13582" width="15.42578125" style="49" customWidth="1"/>
    <col min="13583" max="13583" width="13.42578125" style="49" customWidth="1"/>
    <col min="13584" max="13824" width="9.140625" style="49"/>
    <col min="13825" max="13825" width="63.28515625" style="49" customWidth="1"/>
    <col min="13826" max="13826" width="12.140625" style="49" customWidth="1"/>
    <col min="13827" max="13828" width="13.28515625" style="49" customWidth="1"/>
    <col min="13829" max="13835" width="12" style="49" bestFit="1" customWidth="1"/>
    <col min="13836" max="13837" width="14.28515625" style="49" customWidth="1"/>
    <col min="13838" max="13838" width="15.42578125" style="49" customWidth="1"/>
    <col min="13839" max="13839" width="13.42578125" style="49" customWidth="1"/>
    <col min="13840" max="14080" width="9.140625" style="49"/>
    <col min="14081" max="14081" width="63.28515625" style="49" customWidth="1"/>
    <col min="14082" max="14082" width="12.140625" style="49" customWidth="1"/>
    <col min="14083" max="14084" width="13.28515625" style="49" customWidth="1"/>
    <col min="14085" max="14091" width="12" style="49" bestFit="1" customWidth="1"/>
    <col min="14092" max="14093" width="14.28515625" style="49" customWidth="1"/>
    <col min="14094" max="14094" width="15.42578125" style="49" customWidth="1"/>
    <col min="14095" max="14095" width="13.42578125" style="49" customWidth="1"/>
    <col min="14096" max="14336" width="9.140625" style="49"/>
    <col min="14337" max="14337" width="63.28515625" style="49" customWidth="1"/>
    <col min="14338" max="14338" width="12.140625" style="49" customWidth="1"/>
    <col min="14339" max="14340" width="13.28515625" style="49" customWidth="1"/>
    <col min="14341" max="14347" width="12" style="49" bestFit="1" customWidth="1"/>
    <col min="14348" max="14349" width="14.28515625" style="49" customWidth="1"/>
    <col min="14350" max="14350" width="15.42578125" style="49" customWidth="1"/>
    <col min="14351" max="14351" width="13.42578125" style="49" customWidth="1"/>
    <col min="14352" max="14592" width="9.140625" style="49"/>
    <col min="14593" max="14593" width="63.28515625" style="49" customWidth="1"/>
    <col min="14594" max="14594" width="12.140625" style="49" customWidth="1"/>
    <col min="14595" max="14596" width="13.28515625" style="49" customWidth="1"/>
    <col min="14597" max="14603" width="12" style="49" bestFit="1" customWidth="1"/>
    <col min="14604" max="14605" width="14.28515625" style="49" customWidth="1"/>
    <col min="14606" max="14606" width="15.42578125" style="49" customWidth="1"/>
    <col min="14607" max="14607" width="13.42578125" style="49" customWidth="1"/>
    <col min="14608" max="14848" width="9.140625" style="49"/>
    <col min="14849" max="14849" width="63.28515625" style="49" customWidth="1"/>
    <col min="14850" max="14850" width="12.140625" style="49" customWidth="1"/>
    <col min="14851" max="14852" width="13.28515625" style="49" customWidth="1"/>
    <col min="14853" max="14859" width="12" style="49" bestFit="1" customWidth="1"/>
    <col min="14860" max="14861" width="14.28515625" style="49" customWidth="1"/>
    <col min="14862" max="14862" width="15.42578125" style="49" customWidth="1"/>
    <col min="14863" max="14863" width="13.42578125" style="49" customWidth="1"/>
    <col min="14864" max="15104" width="9.140625" style="49"/>
    <col min="15105" max="15105" width="63.28515625" style="49" customWidth="1"/>
    <col min="15106" max="15106" width="12.140625" style="49" customWidth="1"/>
    <col min="15107" max="15108" width="13.28515625" style="49" customWidth="1"/>
    <col min="15109" max="15115" width="12" style="49" bestFit="1" customWidth="1"/>
    <col min="15116" max="15117" width="14.28515625" style="49" customWidth="1"/>
    <col min="15118" max="15118" width="15.42578125" style="49" customWidth="1"/>
    <col min="15119" max="15119" width="13.42578125" style="49" customWidth="1"/>
    <col min="15120" max="15360" width="9.140625" style="49"/>
    <col min="15361" max="15361" width="63.28515625" style="49" customWidth="1"/>
    <col min="15362" max="15362" width="12.140625" style="49" customWidth="1"/>
    <col min="15363" max="15364" width="13.28515625" style="49" customWidth="1"/>
    <col min="15365" max="15371" width="12" style="49" bestFit="1" customWidth="1"/>
    <col min="15372" max="15373" width="14.28515625" style="49" customWidth="1"/>
    <col min="15374" max="15374" width="15.42578125" style="49" customWidth="1"/>
    <col min="15375" max="15375" width="13.42578125" style="49" customWidth="1"/>
    <col min="15376" max="15616" width="9.140625" style="49"/>
    <col min="15617" max="15617" width="63.28515625" style="49" customWidth="1"/>
    <col min="15618" max="15618" width="12.140625" style="49" customWidth="1"/>
    <col min="15619" max="15620" width="13.28515625" style="49" customWidth="1"/>
    <col min="15621" max="15627" width="12" style="49" bestFit="1" customWidth="1"/>
    <col min="15628" max="15629" width="14.28515625" style="49" customWidth="1"/>
    <col min="15630" max="15630" width="15.42578125" style="49" customWidth="1"/>
    <col min="15631" max="15631" width="13.42578125" style="49" customWidth="1"/>
    <col min="15632" max="15872" width="9.140625" style="49"/>
    <col min="15873" max="15873" width="63.28515625" style="49" customWidth="1"/>
    <col min="15874" max="15874" width="12.140625" style="49" customWidth="1"/>
    <col min="15875" max="15876" width="13.28515625" style="49" customWidth="1"/>
    <col min="15877" max="15883" width="12" style="49" bestFit="1" customWidth="1"/>
    <col min="15884" max="15885" width="14.28515625" style="49" customWidth="1"/>
    <col min="15886" max="15886" width="15.42578125" style="49" customWidth="1"/>
    <col min="15887" max="15887" width="13.42578125" style="49" customWidth="1"/>
    <col min="15888" max="16128" width="9.140625" style="49"/>
    <col min="16129" max="16129" width="63.28515625" style="49" customWidth="1"/>
    <col min="16130" max="16130" width="12.140625" style="49" customWidth="1"/>
    <col min="16131" max="16132" width="13.28515625" style="49" customWidth="1"/>
    <col min="16133" max="16139" width="12" style="49" bestFit="1" customWidth="1"/>
    <col min="16140" max="16141" width="14.28515625" style="49" customWidth="1"/>
    <col min="16142" max="16142" width="15.42578125" style="49" customWidth="1"/>
    <col min="16143" max="16143" width="13.42578125" style="49" customWidth="1"/>
    <col min="16144" max="16384" width="9.140625" style="49"/>
  </cols>
  <sheetData>
    <row r="1" spans="1:15" ht="21" x14ac:dyDescent="0.25">
      <c r="A1" s="107" t="s">
        <v>168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</row>
    <row r="2" spans="1:15" x14ac:dyDescent="0.25">
      <c r="A2" s="31"/>
      <c r="B2" s="31"/>
      <c r="C2" s="31"/>
      <c r="D2" s="31"/>
      <c r="E2" s="31"/>
      <c r="F2" s="31"/>
      <c r="G2" s="31"/>
    </row>
    <row r="3" spans="1:15" s="53" customFormat="1" ht="58.5" customHeight="1" x14ac:dyDescent="0.25">
      <c r="A3" s="51" t="s">
        <v>139</v>
      </c>
      <c r="B3" s="52">
        <v>45748</v>
      </c>
      <c r="C3" s="52">
        <v>45778</v>
      </c>
      <c r="D3" s="52">
        <v>45809</v>
      </c>
      <c r="E3" s="52">
        <v>45839</v>
      </c>
      <c r="F3" s="52">
        <v>45870</v>
      </c>
      <c r="G3" s="52">
        <v>45901</v>
      </c>
      <c r="H3" s="52">
        <v>45931</v>
      </c>
      <c r="I3" s="52">
        <v>45962</v>
      </c>
      <c r="J3" s="52">
        <v>45992</v>
      </c>
      <c r="K3" s="52">
        <v>46023</v>
      </c>
      <c r="L3" s="52">
        <v>46054</v>
      </c>
      <c r="M3" s="52">
        <v>46082</v>
      </c>
      <c r="N3" s="51" t="s">
        <v>140</v>
      </c>
    </row>
    <row r="4" spans="1:15" ht="58.5" customHeight="1" x14ac:dyDescent="0.25">
      <c r="A4" s="54" t="s">
        <v>154</v>
      </c>
      <c r="B4" s="55">
        <f>Abstract!C14</f>
        <v>2380.985830749446</v>
      </c>
      <c r="C4" s="55">
        <f>Abstract!D14</f>
        <v>2305.0933167590001</v>
      </c>
      <c r="D4" s="55">
        <f>Abstract!E14</f>
        <v>2175.9628578399997</v>
      </c>
      <c r="E4" s="55">
        <f>Abstract!F14</f>
        <v>2324.7270723000001</v>
      </c>
      <c r="F4" s="55">
        <f>Abstract!G14</f>
        <v>2264.7931509350001</v>
      </c>
      <c r="G4" s="55">
        <f>Abstract!H14</f>
        <v>2196.9219755000004</v>
      </c>
      <c r="H4" s="55">
        <f>Abstract!I14</f>
        <v>2022.3395922949999</v>
      </c>
      <c r="I4" s="55">
        <f>Abstract!J14</f>
        <v>1971.2852882549998</v>
      </c>
      <c r="J4" s="55">
        <f>Abstract!K14</f>
        <v>2091.0130108573003</v>
      </c>
      <c r="K4" s="55">
        <f>Abstract!L14</f>
        <v>2194.3832598650001</v>
      </c>
      <c r="L4" s="55">
        <f>Abstract!M14</f>
        <v>2094.6234132850004</v>
      </c>
      <c r="M4" s="55">
        <f>Abstract!N14</f>
        <v>2596.3246551200004</v>
      </c>
      <c r="N4" s="56">
        <f>SUM(B4:M4)</f>
        <v>26618.453423760744</v>
      </c>
    </row>
    <row r="5" spans="1:15" s="50" customFormat="1" ht="58.5" customHeight="1" x14ac:dyDescent="0.25">
      <c r="A5" s="57" t="s">
        <v>155</v>
      </c>
      <c r="B5" s="58">
        <f>Abstract!C22</f>
        <v>0.62168933135013804</v>
      </c>
      <c r="C5" s="58">
        <f>Abstract!D22</f>
        <v>-0.18852078155953825</v>
      </c>
      <c r="D5" s="58">
        <f>Abstract!E22</f>
        <v>-0.52138805142010913</v>
      </c>
      <c r="E5" s="58">
        <f>Abstract!F22</f>
        <v>-0.17811206462777532</v>
      </c>
      <c r="F5" s="58">
        <f>Abstract!G22</f>
        <v>-7.9617160270461437E-3</v>
      </c>
      <c r="G5" s="58">
        <f>Abstract!H22</f>
        <v>-0.17150634686385538</v>
      </c>
      <c r="H5" s="58">
        <f>Abstract!I22</f>
        <v>-0.43712389269885232</v>
      </c>
      <c r="I5" s="58">
        <f>Abstract!J22</f>
        <v>-0.99993535483044105</v>
      </c>
      <c r="J5" s="58">
        <f>Abstract!K22</f>
        <v>-0.10801090387434044</v>
      </c>
      <c r="K5" s="58">
        <f>Abstract!L22</f>
        <v>0.11968829491907398</v>
      </c>
      <c r="L5" s="58">
        <f>Abstract!M22</f>
        <v>-0.48303887239503929</v>
      </c>
      <c r="M5" s="58">
        <f>Abstract!N22</f>
        <v>0.44213278274356721</v>
      </c>
      <c r="N5" s="58">
        <f>Abstract!O22</f>
        <v>-0.13449205457075117</v>
      </c>
      <c r="O5" s="49"/>
    </row>
    <row r="6" spans="1:15" ht="58.5" customHeight="1" x14ac:dyDescent="0.25">
      <c r="A6" s="54" t="s">
        <v>156</v>
      </c>
      <c r="B6" s="55">
        <f>B4*B5</f>
        <v>1480.2334890727761</v>
      </c>
      <c r="C6" s="55">
        <f t="shared" ref="C6:M6" si="0">C4*C5</f>
        <v>-434.55799364307495</v>
      </c>
      <c r="D6" s="55">
        <f t="shared" si="0"/>
        <v>-1134.5210344117295</v>
      </c>
      <c r="E6" s="55">
        <f t="shared" si="0"/>
        <v>-414.06193854343655</v>
      </c>
      <c r="F6" s="55">
        <f t="shared" si="0"/>
        <v>-18.031639927743527</v>
      </c>
      <c r="G6" s="55">
        <f t="shared" si="0"/>
        <v>-376.78606236292944</v>
      </c>
      <c r="H6" s="55">
        <f t="shared" si="0"/>
        <v>-884.0129549430003</v>
      </c>
      <c r="I6" s="55">
        <f t="shared" si="0"/>
        <v>-1971.1578541832914</v>
      </c>
      <c r="J6" s="55">
        <f t="shared" si="0"/>
        <v>-225.85220531570303</v>
      </c>
      <c r="K6" s="55">
        <f t="shared" si="0"/>
        <v>262.6419907722011</v>
      </c>
      <c r="L6" s="55">
        <f t="shared" si="0"/>
        <v>-1011.784531645435</v>
      </c>
      <c r="M6" s="55">
        <f t="shared" si="0"/>
        <v>1147.9202446739382</v>
      </c>
      <c r="N6" s="55">
        <f>SUM(B6:M6)</f>
        <v>-3579.9704904574282</v>
      </c>
    </row>
    <row r="7" spans="1:15" ht="58.5" customHeight="1" x14ac:dyDescent="0.25">
      <c r="A7" s="96" t="s">
        <v>157</v>
      </c>
      <c r="B7" s="55">
        <f>+B4*0.4</f>
        <v>952.3943322997784</v>
      </c>
      <c r="C7" s="55">
        <f t="shared" ref="C7:M7" si="1">+C4*0.4</f>
        <v>922.03732670360012</v>
      </c>
      <c r="D7" s="55">
        <f t="shared" si="1"/>
        <v>870.3851431359999</v>
      </c>
      <c r="E7" s="55">
        <f t="shared" si="1"/>
        <v>929.8908289200001</v>
      </c>
      <c r="F7" s="55">
        <f t="shared" si="1"/>
        <v>905.91726037400008</v>
      </c>
      <c r="G7" s="55">
        <f t="shared" si="1"/>
        <v>878.76879020000024</v>
      </c>
      <c r="H7" s="55">
        <f t="shared" si="1"/>
        <v>808.93583691799995</v>
      </c>
      <c r="I7" s="55">
        <f t="shared" si="1"/>
        <v>788.51411530199994</v>
      </c>
      <c r="J7" s="55">
        <f t="shared" si="1"/>
        <v>836.40520434292011</v>
      </c>
      <c r="K7" s="55">
        <f t="shared" si="1"/>
        <v>877.75330394600007</v>
      </c>
      <c r="L7" s="55">
        <f t="shared" si="1"/>
        <v>837.84936531400024</v>
      </c>
      <c r="M7" s="55">
        <f t="shared" si="1"/>
        <v>1038.5298620480003</v>
      </c>
      <c r="N7" s="56">
        <f>SUM(B7:M7)</f>
        <v>10647.381369504299</v>
      </c>
    </row>
    <row r="8" spans="1:15" s="50" customFormat="1" ht="58.5" customHeight="1" x14ac:dyDescent="0.25">
      <c r="A8" s="57" t="s">
        <v>158</v>
      </c>
      <c r="B8" s="56">
        <f t="shared" ref="B8:M8" si="2">+B6-B7</f>
        <v>527.83915677299774</v>
      </c>
      <c r="C8" s="56">
        <f t="shared" si="2"/>
        <v>-1356.5953203466752</v>
      </c>
      <c r="D8" s="56">
        <f t="shared" si="2"/>
        <v>-2004.9061775477294</v>
      </c>
      <c r="E8" s="56">
        <f t="shared" si="2"/>
        <v>-1343.9527674634367</v>
      </c>
      <c r="F8" s="56">
        <f t="shared" si="2"/>
        <v>-923.94890030174361</v>
      </c>
      <c r="G8" s="56">
        <f t="shared" si="2"/>
        <v>-1255.5548525629297</v>
      </c>
      <c r="H8" s="56">
        <f t="shared" si="2"/>
        <v>-1692.9487918610002</v>
      </c>
      <c r="I8" s="56">
        <f t="shared" si="2"/>
        <v>-2759.6719694852914</v>
      </c>
      <c r="J8" s="56">
        <f t="shared" si="2"/>
        <v>-1062.2574096586231</v>
      </c>
      <c r="K8" s="56">
        <f t="shared" si="2"/>
        <v>-615.11131317379898</v>
      </c>
      <c r="L8" s="56">
        <f t="shared" si="2"/>
        <v>-1849.6338969594353</v>
      </c>
      <c r="M8" s="56">
        <f t="shared" si="2"/>
        <v>109.39038262593795</v>
      </c>
      <c r="N8" s="56">
        <f>SUM(B8:M8)</f>
        <v>-14227.351859961727</v>
      </c>
    </row>
    <row r="9" spans="1:15" ht="58.5" customHeight="1" x14ac:dyDescent="0.25">
      <c r="A9" s="54" t="s">
        <v>159</v>
      </c>
      <c r="B9" s="59">
        <v>8.2000000000000003E-2</v>
      </c>
      <c r="C9" s="59">
        <v>8.2000000000000003E-2</v>
      </c>
      <c r="D9" s="59">
        <v>8.2000000000000003E-2</v>
      </c>
      <c r="E9" s="59">
        <v>7.9500000000000001E-2</v>
      </c>
      <c r="F9" s="59">
        <v>7.9000000000000001E-2</v>
      </c>
      <c r="G9" s="59">
        <v>7.9000000000000001E-2</v>
      </c>
      <c r="H9" s="59">
        <v>7.9000000000000001E-2</v>
      </c>
      <c r="I9" s="59">
        <v>7.9000000000000001E-2</v>
      </c>
      <c r="J9" s="59">
        <v>7.85E-2</v>
      </c>
      <c r="K9" s="59">
        <v>7.85E-2</v>
      </c>
      <c r="L9" s="59">
        <v>7.85E-2</v>
      </c>
      <c r="M9" s="59">
        <v>7.85E-2</v>
      </c>
      <c r="N9" s="54"/>
    </row>
    <row r="10" spans="1:15" ht="58.5" customHeight="1" x14ac:dyDescent="0.25">
      <c r="A10" s="54" t="s">
        <v>160</v>
      </c>
      <c r="B10" s="59">
        <f>(B9+1.5%)</f>
        <v>9.7000000000000003E-2</v>
      </c>
      <c r="C10" s="59">
        <f t="shared" ref="C10:M10" si="3">(C9+1.5%)</f>
        <v>9.7000000000000003E-2</v>
      </c>
      <c r="D10" s="59">
        <f t="shared" si="3"/>
        <v>9.7000000000000003E-2</v>
      </c>
      <c r="E10" s="59">
        <f t="shared" si="3"/>
        <v>9.4500000000000001E-2</v>
      </c>
      <c r="F10" s="59">
        <f t="shared" si="3"/>
        <v>9.4E-2</v>
      </c>
      <c r="G10" s="59">
        <f t="shared" si="3"/>
        <v>9.4E-2</v>
      </c>
      <c r="H10" s="59">
        <f t="shared" si="3"/>
        <v>9.4E-2</v>
      </c>
      <c r="I10" s="59">
        <f t="shared" si="3"/>
        <v>9.4E-2</v>
      </c>
      <c r="J10" s="59">
        <f t="shared" si="3"/>
        <v>9.35E-2</v>
      </c>
      <c r="K10" s="59">
        <f t="shared" si="3"/>
        <v>9.35E-2</v>
      </c>
      <c r="L10" s="59">
        <f t="shared" si="3"/>
        <v>9.35E-2</v>
      </c>
      <c r="M10" s="59">
        <f t="shared" si="3"/>
        <v>9.35E-2</v>
      </c>
      <c r="N10" s="54"/>
    </row>
    <row r="11" spans="1:15" ht="58.5" customHeight="1" x14ac:dyDescent="0.25">
      <c r="A11" s="54" t="s">
        <v>161</v>
      </c>
      <c r="B11" s="55">
        <f>+B8</f>
        <v>527.83915677299774</v>
      </c>
      <c r="C11" s="55">
        <f t="shared" ref="C11:M11" si="4">+B13+C8</f>
        <v>-824.4894637230957</v>
      </c>
      <c r="D11" s="55">
        <f t="shared" si="4"/>
        <v>-2836.0602644359201</v>
      </c>
      <c r="E11" s="55">
        <f t="shared" si="4"/>
        <v>-4202.9378523702135</v>
      </c>
      <c r="F11" s="55">
        <f t="shared" si="4"/>
        <v>-5159.9848882593724</v>
      </c>
      <c r="G11" s="55">
        <f t="shared" si="4"/>
        <v>-6455.9596224470006</v>
      </c>
      <c r="H11" s="55">
        <f t="shared" si="4"/>
        <v>-8199.4800980171694</v>
      </c>
      <c r="I11" s="55">
        <f t="shared" si="4"/>
        <v>-11023.381328270261</v>
      </c>
      <c r="J11" s="55">
        <f>+I13+J8</f>
        <v>-12171.988558333667</v>
      </c>
      <c r="K11" s="55">
        <f t="shared" si="4"/>
        <v>-12881.939949024481</v>
      </c>
      <c r="L11" s="55">
        <f t="shared" si="4"/>
        <v>-14831.945628086731</v>
      </c>
      <c r="M11" s="55">
        <f t="shared" si="4"/>
        <v>-14838.120821812969</v>
      </c>
      <c r="N11" s="56"/>
    </row>
    <row r="12" spans="1:15" s="50" customFormat="1" ht="58.5" customHeight="1" x14ac:dyDescent="0.25">
      <c r="A12" s="54" t="s">
        <v>162</v>
      </c>
      <c r="B12" s="56">
        <f t="shared" ref="B12:M12" si="5">+B11*B10*(1/12)</f>
        <v>4.2666998505817313</v>
      </c>
      <c r="C12" s="56">
        <f t="shared" si="5"/>
        <v>-6.6646231650950236</v>
      </c>
      <c r="D12" s="56">
        <f t="shared" si="5"/>
        <v>-22.924820470857021</v>
      </c>
      <c r="E12" s="56">
        <f t="shared" si="5"/>
        <v>-33.098135587415427</v>
      </c>
      <c r="F12" s="56">
        <f t="shared" si="5"/>
        <v>-40.419881624698419</v>
      </c>
      <c r="G12" s="56">
        <f t="shared" si="5"/>
        <v>-50.57168370916817</v>
      </c>
      <c r="H12" s="56">
        <f t="shared" si="5"/>
        <v>-64.229260767801151</v>
      </c>
      <c r="I12" s="56">
        <f t="shared" si="5"/>
        <v>-86.349820404783713</v>
      </c>
      <c r="J12" s="56">
        <f t="shared" si="5"/>
        <v>-94.840077517016482</v>
      </c>
      <c r="K12" s="56">
        <f t="shared" si="5"/>
        <v>-100.37178210281576</v>
      </c>
      <c r="L12" s="56">
        <f t="shared" si="5"/>
        <v>-115.56557635217577</v>
      </c>
      <c r="M12" s="56">
        <f t="shared" si="5"/>
        <v>-115.61369140329271</v>
      </c>
      <c r="N12" s="56">
        <f>SUM(B12:M12)</f>
        <v>-726.3826532545379</v>
      </c>
    </row>
    <row r="13" spans="1:15" s="50" customFormat="1" ht="58.5" customHeight="1" x14ac:dyDescent="0.25">
      <c r="A13" s="60" t="s">
        <v>163</v>
      </c>
      <c r="B13" s="56">
        <f>+B11+B12</f>
        <v>532.10585662357948</v>
      </c>
      <c r="C13" s="56">
        <f>+C11+C12</f>
        <v>-831.1540868881907</v>
      </c>
      <c r="D13" s="56">
        <f t="shared" ref="D13:M13" si="6">+D11+D12</f>
        <v>-2858.985084906777</v>
      </c>
      <c r="E13" s="56">
        <f t="shared" si="6"/>
        <v>-4236.035987957629</v>
      </c>
      <c r="F13" s="56">
        <f t="shared" si="6"/>
        <v>-5200.4047698840704</v>
      </c>
      <c r="G13" s="56">
        <f t="shared" si="6"/>
        <v>-6506.5313061561692</v>
      </c>
      <c r="H13" s="56">
        <f t="shared" si="6"/>
        <v>-8263.7093587849704</v>
      </c>
      <c r="I13" s="56">
        <f t="shared" si="6"/>
        <v>-11109.731148675044</v>
      </c>
      <c r="J13" s="56">
        <f t="shared" si="6"/>
        <v>-12266.828635850683</v>
      </c>
      <c r="K13" s="56">
        <f t="shared" si="6"/>
        <v>-12982.311731127296</v>
      </c>
      <c r="L13" s="56">
        <f t="shared" si="6"/>
        <v>-14947.511204438906</v>
      </c>
      <c r="M13" s="56">
        <f t="shared" si="6"/>
        <v>-14953.734513216261</v>
      </c>
      <c r="N13" s="56"/>
      <c r="O13" s="61"/>
    </row>
    <row r="14" spans="1:15" s="50" customFormat="1" x14ac:dyDescent="0.25">
      <c r="B14" s="61"/>
      <c r="C14" s="61"/>
      <c r="D14" s="61"/>
      <c r="E14" s="61"/>
      <c r="F14" s="61"/>
      <c r="G14" s="61"/>
    </row>
    <row r="15" spans="1:15" x14ac:dyDescent="0.25">
      <c r="B15" s="62"/>
      <c r="C15" s="63"/>
    </row>
    <row r="16" spans="1:15" x14ac:dyDescent="0.25"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</row>
  </sheetData>
  <mergeCells count="1">
    <mergeCell ref="A1:N1"/>
  </mergeCells>
  <printOptions horizontalCentered="1" verticalCentered="1"/>
  <pageMargins left="0.59055118110236227" right="0.59055118110236227" top="0.19685039370078741" bottom="0.19685039370078741" header="0.19685039370078741" footer="0.19685039370078741"/>
  <pageSetup paperSize="5" scale="76" orientation="landscape" horizontalDpi="300" verticalDpi="3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774BA-ABFF-4524-8D87-7293409B1561}">
  <dimension ref="C2:E15"/>
  <sheetViews>
    <sheetView workbookViewId="0">
      <selection activeCell="J26" sqref="J26"/>
    </sheetView>
  </sheetViews>
  <sheetFormatPr defaultRowHeight="15" x14ac:dyDescent="0.25"/>
  <cols>
    <col min="4" max="4" width="16.140625" customWidth="1"/>
    <col min="5" max="5" width="16.7109375" customWidth="1"/>
  </cols>
  <sheetData>
    <row r="2" spans="3:5" ht="60" x14ac:dyDescent="0.25">
      <c r="C2" s="66"/>
      <c r="D2" s="67" t="s">
        <v>164</v>
      </c>
      <c r="E2" s="67" t="s">
        <v>165</v>
      </c>
    </row>
    <row r="3" spans="3:5" x14ac:dyDescent="0.25">
      <c r="C3" s="68">
        <v>45748</v>
      </c>
      <c r="D3" s="69">
        <v>2380.985830749446</v>
      </c>
      <c r="E3" s="70">
        <v>0.22348132011188504</v>
      </c>
    </row>
    <row r="4" spans="3:5" x14ac:dyDescent="0.25">
      <c r="C4" s="68">
        <v>45778</v>
      </c>
      <c r="D4" s="69">
        <v>2305.0933167590001</v>
      </c>
      <c r="E4" s="70">
        <v>-0.36057285874083711</v>
      </c>
    </row>
    <row r="5" spans="3:5" x14ac:dyDescent="0.25">
      <c r="C5" s="68">
        <v>45809</v>
      </c>
      <c r="D5" s="69">
        <v>2175.9628578399997</v>
      </c>
      <c r="E5" s="70">
        <v>-1.3138942489784908</v>
      </c>
    </row>
    <row r="6" spans="3:5" x14ac:dyDescent="0.25">
      <c r="C6" s="68">
        <v>45839</v>
      </c>
      <c r="D6" s="69">
        <v>2324.7270723000001</v>
      </c>
      <c r="E6" s="70">
        <v>-1.8221648633216327</v>
      </c>
    </row>
    <row r="7" spans="3:5" x14ac:dyDescent="0.25">
      <c r="C7" s="68">
        <v>45870</v>
      </c>
      <c r="D7" s="69">
        <v>2264.7931509350001</v>
      </c>
      <c r="E7" s="70">
        <v>-2.2961941437067348</v>
      </c>
    </row>
    <row r="8" spans="3:5" x14ac:dyDescent="0.25">
      <c r="C8" s="68">
        <v>45901</v>
      </c>
      <c r="D8" s="69">
        <v>2196.9219755000004</v>
      </c>
      <c r="E8" s="70">
        <v>-2.9616578916851788</v>
      </c>
    </row>
    <row r="9" spans="3:5" x14ac:dyDescent="0.25">
      <c r="C9" s="68">
        <v>45931</v>
      </c>
      <c r="D9" s="69">
        <v>2022.3395922949999</v>
      </c>
      <c r="E9" s="70">
        <v>-4.0862125185449756</v>
      </c>
    </row>
    <row r="10" spans="3:5" x14ac:dyDescent="0.25">
      <c r="C10" s="68">
        <v>45962</v>
      </c>
      <c r="D10" s="69">
        <v>1971.2852882549998</v>
      </c>
      <c r="E10" s="70">
        <v>-5.6357804803126603</v>
      </c>
    </row>
    <row r="11" spans="3:5" x14ac:dyDescent="0.25">
      <c r="C11" s="68">
        <v>45992</v>
      </c>
      <c r="D11" s="69">
        <v>2091.0130108573003</v>
      </c>
      <c r="E11" s="70">
        <v>-5.866695108229429</v>
      </c>
    </row>
    <row r="12" spans="3:5" x14ac:dyDescent="0.25">
      <c r="C12" s="68">
        <v>46023</v>
      </c>
      <c r="D12" s="69">
        <v>2194.3832598650001</v>
      </c>
      <c r="E12" s="70">
        <v>-5.9163880286736408</v>
      </c>
    </row>
    <row r="13" spans="3:5" x14ac:dyDescent="0.25">
      <c r="C13" s="68">
        <v>46054</v>
      </c>
      <c r="D13" s="69">
        <v>2094.6234132850004</v>
      </c>
      <c r="E13" s="70">
        <v>-7.1363788879432608</v>
      </c>
    </row>
    <row r="14" spans="3:5" x14ac:dyDescent="0.25">
      <c r="C14" s="68">
        <v>46082</v>
      </c>
      <c r="D14" s="69">
        <v>2596.3246551200004</v>
      </c>
      <c r="E14" s="70">
        <v>-5.7597779990788167</v>
      </c>
    </row>
    <row r="15" spans="3:5" x14ac:dyDescent="0.25">
      <c r="D15" s="65">
        <f>SUM(D3:D14)</f>
        <v>26618.453423760744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28</vt:i4>
      </vt:variant>
    </vt:vector>
  </HeadingPairs>
  <TitlesOfParts>
    <vt:vector size="44" baseType="lpstr">
      <vt:lpstr>04-25</vt:lpstr>
      <vt:lpstr>05-25</vt:lpstr>
      <vt:lpstr>06-25</vt:lpstr>
      <vt:lpstr>07-25</vt:lpstr>
      <vt:lpstr>08-25</vt:lpstr>
      <vt:lpstr>09-25</vt:lpstr>
      <vt:lpstr>10-25</vt:lpstr>
      <vt:lpstr>11-25</vt:lpstr>
      <vt:lpstr>12-25</vt:lpstr>
      <vt:lpstr>01-26</vt:lpstr>
      <vt:lpstr>02-26</vt:lpstr>
      <vt:lpstr>03-26</vt:lpstr>
      <vt:lpstr>FY2025-26</vt:lpstr>
      <vt:lpstr>Abstract</vt:lpstr>
      <vt:lpstr>carrying cost</vt:lpstr>
      <vt:lpstr>Sheet3</vt:lpstr>
      <vt:lpstr>'01-26'!Print_Area</vt:lpstr>
      <vt:lpstr>'02-26'!Print_Area</vt:lpstr>
      <vt:lpstr>'03-26'!Print_Area</vt:lpstr>
      <vt:lpstr>'04-25'!Print_Area</vt:lpstr>
      <vt:lpstr>'05-25'!Print_Area</vt:lpstr>
      <vt:lpstr>'06-25'!Print_Area</vt:lpstr>
      <vt:lpstr>'07-25'!Print_Area</vt:lpstr>
      <vt:lpstr>'08-25'!Print_Area</vt:lpstr>
      <vt:lpstr>'09-25'!Print_Area</vt:lpstr>
      <vt:lpstr>'10-25'!Print_Area</vt:lpstr>
      <vt:lpstr>'11-25'!Print_Area</vt:lpstr>
      <vt:lpstr>'12-25'!Print_Area</vt:lpstr>
      <vt:lpstr>Abstract!Print_Area</vt:lpstr>
      <vt:lpstr>'carrying cost'!Print_Area</vt:lpstr>
      <vt:lpstr>'FY2025-26'!Print_Area</vt:lpstr>
      <vt:lpstr>'01-26'!Print_Titles</vt:lpstr>
      <vt:lpstr>'02-26'!Print_Titles</vt:lpstr>
      <vt:lpstr>'03-26'!Print_Titles</vt:lpstr>
      <vt:lpstr>'04-25'!Print_Titles</vt:lpstr>
      <vt:lpstr>'05-25'!Print_Titles</vt:lpstr>
      <vt:lpstr>'06-25'!Print_Titles</vt:lpstr>
      <vt:lpstr>'07-25'!Print_Titles</vt:lpstr>
      <vt:lpstr>'08-25'!Print_Titles</vt:lpstr>
      <vt:lpstr>'09-25'!Print_Titles</vt:lpstr>
      <vt:lpstr>'10-25'!Print_Titles</vt:lpstr>
      <vt:lpstr>'11-25'!Print_Titles</vt:lpstr>
      <vt:lpstr>'12-25'!Print_Titles</vt:lpstr>
      <vt:lpstr>'FY2025-26'!Print_Titles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2026-07-10T06:09:03Z</cp:lastPrinted>
  <dcterms:created xsi:type="dcterms:W3CDTF">2015-06-05T18:17:20Z</dcterms:created>
  <dcterms:modified xsi:type="dcterms:W3CDTF">2026-07-10T06:09:12Z</dcterms:modified>
</cp:coreProperties>
</file>